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firstSheet="2" activeTab="2"/>
  </bookViews>
  <sheets>
    <sheet name="Condensed Balance Sheet" sheetId="1" r:id="rId1"/>
    <sheet name="Condensed Income Statement" sheetId="2" r:id="rId2"/>
    <sheet name="General fund Revenue Account" sheetId="3" r:id="rId3"/>
    <sheet name="Life fund Balance Sheet" sheetId="4" r:id="rId4"/>
    <sheet name="Life Fund Revenue Account" sheetId="5" r:id="rId5"/>
    <sheet name="Cond Stmt of changes  in equity" sheetId="6" r:id="rId6"/>
    <sheet name="Condensed Cashflow Statement" sheetId="7" r:id="rId7"/>
  </sheets>
  <definedNames>
    <definedName name="_xlnm.Print_Area" localSheetId="5">'Cond Stmt of changes  in equity'!$A$1:$I$43</definedName>
    <definedName name="_xlnm.Print_Area" localSheetId="0">'Condensed Balance Sheet'!$A$1:$F$81</definedName>
    <definedName name="_xlnm.Print_Area" localSheetId="6">'Condensed Cashflow Statement'!$A$1:$F$34</definedName>
    <definedName name="_xlnm.Print_Area" localSheetId="1">'Condensed Income Statement'!$A$1:$H$59</definedName>
    <definedName name="_xlnm.Print_Area" localSheetId="2">'General fund Revenue Account'!$A$1:$H$39</definedName>
    <definedName name="_xlnm.Print_Area" localSheetId="3">'Life fund Balance Sheet'!$A$1:$F$47</definedName>
    <definedName name="_xlnm.Print_Area" localSheetId="4">'Life Fund Revenue Account'!$A$1:$H$56</definedName>
  </definedNames>
  <calcPr fullCalcOnLoad="1"/>
</workbook>
</file>

<file path=xl/sharedStrings.xml><?xml version="1.0" encoding="utf-8"?>
<sst xmlns="http://schemas.openxmlformats.org/spreadsheetml/2006/main" count="231" uniqueCount="150">
  <si>
    <t>MAA HOLDINGS BERHAD</t>
  </si>
  <si>
    <t>CONDENSED LIFE FUND BALANCE SHEET</t>
  </si>
  <si>
    <t>AS AT</t>
  </si>
  <si>
    <t xml:space="preserve">END OF </t>
  </si>
  <si>
    <t>CURRENT</t>
  </si>
  <si>
    <t>PRECEDING</t>
  </si>
  <si>
    <t>QUARTER</t>
  </si>
  <si>
    <t>(Audited)</t>
  </si>
  <si>
    <t>RM'000</t>
  </si>
  <si>
    <t>ASSETS</t>
  </si>
  <si>
    <t>Property, plant and equipment</t>
  </si>
  <si>
    <t>Investments</t>
  </si>
  <si>
    <t>Loans</t>
  </si>
  <si>
    <t>Receivables</t>
  </si>
  <si>
    <t>Cash and bank balances</t>
  </si>
  <si>
    <t>TOTAL LIFE FUND ASSETS</t>
  </si>
  <si>
    <t>LIABILITIES</t>
  </si>
  <si>
    <t>Provision for outstanding claims</t>
  </si>
  <si>
    <t>Provision for agents' retirement benefits</t>
  </si>
  <si>
    <t>Payables</t>
  </si>
  <si>
    <t>Current tax liabilities</t>
  </si>
  <si>
    <t>TOTAL LIFE FUND LIABILITIES</t>
  </si>
  <si>
    <t>LIFE POLICYHOLDERS' FUND</t>
  </si>
  <si>
    <t>TOTAL LIFE FUND LIABILITIES AND LIFE POLICYHOLDERS' FUND</t>
  </si>
  <si>
    <t>CONDENSED CONSOLIDATED BALANCE SHEET</t>
  </si>
  <si>
    <t>FINANCIAL</t>
  </si>
  <si>
    <t>YEAR ENDED</t>
  </si>
  <si>
    <t>Associated companies</t>
  </si>
  <si>
    <t>Tax recoverable</t>
  </si>
  <si>
    <t>TOTAL ASSETS</t>
  </si>
  <si>
    <t>Bonds - unsecured</t>
  </si>
  <si>
    <t>Term loans - unsecured</t>
  </si>
  <si>
    <t>Bank overdrafts - unsecured</t>
  </si>
  <si>
    <t>Life policyholders' fund</t>
  </si>
  <si>
    <t>SHAREHOLDERS' FUND</t>
  </si>
  <si>
    <t>Share capital</t>
  </si>
  <si>
    <t>Share premium</t>
  </si>
  <si>
    <t>Reserves</t>
  </si>
  <si>
    <t>Minority interests</t>
  </si>
  <si>
    <t>Net Tangible Assets Per Share (RM)</t>
  </si>
  <si>
    <t>3 months ended</t>
  </si>
  <si>
    <t>Gross premium</t>
  </si>
  <si>
    <t>Reinsurance</t>
  </si>
  <si>
    <t>Net premium</t>
  </si>
  <si>
    <t xml:space="preserve">Net benefits paid and payable </t>
  </si>
  <si>
    <t>Commission and agency expenses</t>
  </si>
  <si>
    <t>Management expenses</t>
  </si>
  <si>
    <t>Investment income</t>
  </si>
  <si>
    <t>Surplus from operations</t>
  </si>
  <si>
    <t>Finance costs</t>
  </si>
  <si>
    <t>Surplus before taxation</t>
  </si>
  <si>
    <t>Taxation</t>
  </si>
  <si>
    <t>Earned premium</t>
  </si>
  <si>
    <t>Net claims incurred</t>
  </si>
  <si>
    <t>Net commission</t>
  </si>
  <si>
    <t xml:space="preserve">CONDENSED CONSOLIDATED INCOME STATEMENT </t>
  </si>
  <si>
    <t xml:space="preserve"> - General insurance</t>
  </si>
  <si>
    <t>TAXATION</t>
  </si>
  <si>
    <t>MINORITY INTEREST</t>
  </si>
  <si>
    <t xml:space="preserve"> - basic</t>
  </si>
  <si>
    <t>GENERAL AND SHAREHOLDERS' FUND ASSETS</t>
  </si>
  <si>
    <t>TOTAL GENERAL AND SHAREHOLDERS' FUND ASSETS</t>
  </si>
  <si>
    <t>GENERAL AND SHAREHOLDERS' FUND LIABILITIES</t>
  </si>
  <si>
    <t>TOTAL GENERAL AND SHAREHOLDERS' FUND LIABILITIES</t>
  </si>
  <si>
    <t>Unearned premium reserves</t>
  </si>
  <si>
    <t>TOTAL LIABILITIES</t>
  </si>
  <si>
    <t>SHAREHOLDERS' EQUITY</t>
  </si>
  <si>
    <t>OPERATING REVENUE</t>
  </si>
  <si>
    <t xml:space="preserve">CONDENSED CONSOLIDATED STATEMENT OF CHANGES IN EQUITY </t>
  </si>
  <si>
    <t>Share</t>
  </si>
  <si>
    <t>Exchange</t>
  </si>
  <si>
    <t xml:space="preserve">Retained </t>
  </si>
  <si>
    <t>Capital</t>
  </si>
  <si>
    <t>premium</t>
  </si>
  <si>
    <t>reserve</t>
  </si>
  <si>
    <t>earnings</t>
  </si>
  <si>
    <t>Total</t>
  </si>
  <si>
    <t xml:space="preserve">CONDENSED CONSOLIDATED CASHFLOW STATEMENT </t>
  </si>
  <si>
    <t>Operating activities</t>
  </si>
  <si>
    <t>Investing activities</t>
  </si>
  <si>
    <t>Financing activities</t>
  </si>
  <si>
    <t>Intangible asset</t>
  </si>
  <si>
    <t>Deferred tax assets</t>
  </si>
  <si>
    <t>Current tax liabitilies</t>
  </si>
  <si>
    <t>Deferred tax liabilities</t>
  </si>
  <si>
    <t>- Company and subsidiary companies</t>
  </si>
  <si>
    <t>- Associated companies</t>
  </si>
  <si>
    <t>Net cash outflows from investing activities</t>
  </si>
  <si>
    <t>31.12.2004</t>
  </si>
  <si>
    <t>Income taxes paid</t>
  </si>
  <si>
    <t>Cash and cash equivalents at beginning of financial year</t>
  </si>
  <si>
    <t>(Increase) / decrease  in unearned  premium reserve</t>
  </si>
  <si>
    <t>Other operating income - net</t>
  </si>
  <si>
    <t>Fixed and call deposits</t>
  </si>
  <si>
    <t>Others assets</t>
  </si>
  <si>
    <t>Cash and cash equivalents at end of financial period</t>
  </si>
  <si>
    <t xml:space="preserve">Life policyholders' fund at end of the financial period </t>
  </si>
  <si>
    <t>Share of loss of associated companies</t>
  </si>
  <si>
    <t>Life policyholders' fund at beginning of financial period</t>
  </si>
  <si>
    <t>Net (decrease) / increase in cash and cash equivalents</t>
  </si>
  <si>
    <t>The Condensed Balance Sheet should be read in conjunction with the Annual Financial  Reports for the year ended 31 December 2004</t>
  </si>
  <si>
    <t>The Condensed Consolidated Income Statement should be read in conjunction with the Annual Financial  Reports for the year ended 31 December 2004</t>
  </si>
  <si>
    <t>The Condensed Life Fund Balance Sheet should be read in conjunction with the Annual Financial Reports for the year ended 31 December 2004</t>
  </si>
  <si>
    <t>The Condensed Consolidated Statement of Changes in Equity should be read in conjunction with the Annual Financial Reports for the year ended 31 December 2004</t>
  </si>
  <si>
    <t>The Condensed Consolidated Cashflow Statement should be read in conjunction with the Annual Financial Reports for the year ended 31 December 2004</t>
  </si>
  <si>
    <t>Surplus transferred to Condensed Consolidated Income Statement *</t>
  </si>
  <si>
    <t xml:space="preserve"> - Life insurance *</t>
  </si>
  <si>
    <t>Currency translation differences arising during the financial period</t>
  </si>
  <si>
    <t>TOTAL LIABILITIES AND SHAREHOLDERS' EQUITY</t>
  </si>
  <si>
    <t>Balance as at 1 January 2005</t>
  </si>
  <si>
    <t>Balance as at 1 January 2004</t>
  </si>
  <si>
    <t>Goodwill written off</t>
  </si>
  <si>
    <t>Other operating income / (expenses) - net</t>
  </si>
  <si>
    <t>Other operating expenses - net</t>
  </si>
  <si>
    <t>Interim report on consolidated results for the third quarter ended 30 September 2005.  These figures have not been audited.</t>
  </si>
  <si>
    <t>9 months ended</t>
  </si>
  <si>
    <t>30.09.2005</t>
  </si>
  <si>
    <t>30.09.2004</t>
  </si>
  <si>
    <t>9 months ended 30.09.2005</t>
  </si>
  <si>
    <t>Net loss for the 9 months period</t>
  </si>
  <si>
    <t>Balance as at 30 September 2005</t>
  </si>
  <si>
    <t>9 months ended 30.09.2004</t>
  </si>
  <si>
    <t>Balance as at 30 September 2004</t>
  </si>
  <si>
    <t>Reserve arising from consolidation</t>
  </si>
  <si>
    <t>Interim report on consolidated results for the third quarter ended 30 September 2005. These figures have not been audited.</t>
  </si>
  <si>
    <t>Profit / (Loss) from operations</t>
  </si>
  <si>
    <t>PROFIT / (LOSS) BEFORE TAXATION</t>
  </si>
  <si>
    <t xml:space="preserve">NET PROFIT / (LOSS) FOR THE FINANCIAL PERIOD </t>
  </si>
  <si>
    <t>PROFIT / (LOSS) AFTER TAXATION</t>
  </si>
  <si>
    <t>EARNINGS / (LOSS) PER SHARE (sen)</t>
  </si>
  <si>
    <t>Dividends for the financial year ended 31 December 2004</t>
  </si>
  <si>
    <t>Dividends for the financial year ended 31 December 2003</t>
  </si>
  <si>
    <t>Surplus / (Deficit) transferred to Condensed Consolidated Income Statement</t>
  </si>
  <si>
    <t>Cash generated from operations</t>
  </si>
  <si>
    <t>Net cash inflows from operating activities</t>
  </si>
  <si>
    <t>Net cash outflows from financing activities</t>
  </si>
  <si>
    <t>CONDENSED GENERAL FUND REVENUE ACCOUNT</t>
  </si>
  <si>
    <t>The Condensed General Fund Revenue Account should be read in conjunction with the Annual Financial Reports for the year ended 31 December 2004</t>
  </si>
  <si>
    <t>Investment-linked fund assets</t>
  </si>
  <si>
    <t>Investment-linked fund liabilities</t>
  </si>
  <si>
    <t>CONDENSED LIFE FUND REVENUE ACCOUNT</t>
  </si>
  <si>
    <t>* Consistent with prior years' practice, no profit was transferred from the Life Fund to the Shareholders' Fund as the transfer of life business profit is only done at the financial year end.</t>
  </si>
  <si>
    <t>The Condensed Life Fund Revenue Account should be read in conjunction with the Annual Financial Reports for the year ended 31 December 2004</t>
  </si>
  <si>
    <t>Surplus for the financial period after taxation</t>
  </si>
  <si>
    <t>Net surplus before changes in policy reserve for the financial period</t>
  </si>
  <si>
    <t>SURPLUS / (DEFICIT) TRANSFERRED FROM  INSURANCE FUND REVENUE ACCOUNTS</t>
  </si>
  <si>
    <t>The Condensed General Fund and Life Fund Revenue Accounts are attached.</t>
  </si>
  <si>
    <t>Investment-linked fund Surplus / (Deficit)</t>
  </si>
  <si>
    <t>Underwriting contribution</t>
  </si>
  <si>
    <t>Underwriting profit / (loss)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</si>
</sst>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s>
  <fonts count="5">
    <font>
      <sz val="10"/>
      <name val="Arial"/>
      <family val="0"/>
    </font>
    <font>
      <b/>
      <sz val="10"/>
      <name val="Arial"/>
      <family val="2"/>
    </font>
    <font>
      <b/>
      <u val="single"/>
      <sz val="10"/>
      <name val="Arial"/>
      <family val="2"/>
    </font>
    <font>
      <sz val="8"/>
      <name val="Arial"/>
      <family val="2"/>
    </font>
    <font>
      <sz val="8"/>
      <color indexed="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0" fillId="0" borderId="0" xfId="0" applyFont="1" applyAlignment="1">
      <alignment horizontal="justify"/>
    </xf>
    <xf numFmtId="170" fontId="0" fillId="0" borderId="0" xfId="15" applyNumberFormat="1" applyFont="1" applyAlignment="1">
      <alignment horizontal="justify"/>
    </xf>
    <xf numFmtId="0" fontId="2" fillId="0" borderId="0" xfId="0" applyFont="1" applyAlignment="1">
      <alignment/>
    </xf>
    <xf numFmtId="0" fontId="1" fillId="0" borderId="0" xfId="0" applyFont="1" applyAlignment="1">
      <alignment horizontal="right"/>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justify" wrapText="1"/>
    </xf>
    <xf numFmtId="170" fontId="0" fillId="0" borderId="1" xfId="15" applyNumberFormat="1" applyFont="1" applyBorder="1" applyAlignment="1">
      <alignment/>
    </xf>
    <xf numFmtId="0" fontId="1"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170" fontId="0" fillId="0" borderId="0" xfId="15" applyNumberFormat="1" applyFont="1" applyAlignment="1">
      <alignment/>
    </xf>
    <xf numFmtId="170" fontId="0" fillId="0" borderId="0" xfId="15" applyNumberFormat="1" applyFont="1" applyBorder="1" applyAlignment="1">
      <alignment/>
    </xf>
    <xf numFmtId="170" fontId="0" fillId="0" borderId="0" xfId="15" applyNumberFormat="1" applyFont="1" applyFill="1" applyBorder="1" applyAlignment="1">
      <alignment/>
    </xf>
    <xf numFmtId="170" fontId="0" fillId="0" borderId="2" xfId="15" applyNumberFormat="1" applyFont="1" applyBorder="1" applyAlignment="1">
      <alignmen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horizontal="right"/>
    </xf>
    <xf numFmtId="170" fontId="0" fillId="0" borderId="0" xfId="15" applyNumberFormat="1" applyFont="1" applyBorder="1" applyAlignment="1">
      <alignment horizontal="center"/>
    </xf>
    <xf numFmtId="170" fontId="0" fillId="0" borderId="0" xfId="15" applyNumberFormat="1" applyFont="1" applyAlignment="1">
      <alignment horizontal="center"/>
    </xf>
    <xf numFmtId="170" fontId="0" fillId="0" borderId="1" xfId="15" applyNumberFormat="1" applyFont="1" applyBorder="1" applyAlignment="1">
      <alignment horizontal="center"/>
    </xf>
    <xf numFmtId="0" fontId="0" fillId="0" borderId="0" xfId="0" applyFont="1" applyAlignment="1" quotePrefix="1">
      <alignment/>
    </xf>
    <xf numFmtId="0" fontId="0" fillId="0" borderId="0" xfId="0" applyFont="1" applyAlignment="1" quotePrefix="1">
      <alignment horizontal="left"/>
    </xf>
    <xf numFmtId="170" fontId="0" fillId="0" borderId="3" xfId="15" applyNumberFormat="1" applyFont="1" applyBorder="1" applyAlignment="1">
      <alignment/>
    </xf>
    <xf numFmtId="0" fontId="0" fillId="0" borderId="0" xfId="0" applyFont="1" applyAlignment="1" quotePrefix="1">
      <alignment horizontal="left" wrapText="1"/>
    </xf>
    <xf numFmtId="170" fontId="0" fillId="0" borderId="4" xfId="15" applyNumberFormat="1" applyFont="1" applyBorder="1" applyAlignment="1">
      <alignment horizontal="center"/>
    </xf>
    <xf numFmtId="0" fontId="1" fillId="0" borderId="0" xfId="0" applyFont="1" applyBorder="1" applyAlignment="1">
      <alignment/>
    </xf>
    <xf numFmtId="170" fontId="0" fillId="0" borderId="4" xfId="15" applyNumberFormat="1" applyFont="1" applyBorder="1" applyAlignment="1">
      <alignment/>
    </xf>
    <xf numFmtId="0" fontId="0" fillId="0" borderId="0" xfId="0" applyFont="1" applyAlignment="1">
      <alignment horizontal="left" wrapText="1"/>
    </xf>
    <xf numFmtId="43" fontId="0" fillId="0" borderId="0" xfId="15" applyFont="1" applyBorder="1" applyAlignment="1">
      <alignment/>
    </xf>
    <xf numFmtId="0" fontId="0" fillId="0" borderId="0" xfId="0" applyFont="1" applyBorder="1" applyAlignment="1">
      <alignment horizontal="left"/>
    </xf>
    <xf numFmtId="0" fontId="0" fillId="0" borderId="0" xfId="0" applyFont="1" applyBorder="1" applyAlignment="1">
      <alignment horizontal="right"/>
    </xf>
    <xf numFmtId="0" fontId="1" fillId="0" borderId="0" xfId="0" applyFont="1" applyBorder="1" applyAlignment="1">
      <alignment horizontal="center"/>
    </xf>
    <xf numFmtId="0" fontId="0" fillId="0" borderId="0" xfId="0" applyFont="1" applyBorder="1" applyAlignment="1">
      <alignment horizontal="center"/>
    </xf>
    <xf numFmtId="170" fontId="1" fillId="0" borderId="0" xfId="15" applyNumberFormat="1" applyFont="1" applyBorder="1" applyAlignment="1">
      <alignment horizontal="center"/>
    </xf>
    <xf numFmtId="43" fontId="0" fillId="0" borderId="0" xfId="15" applyNumberFormat="1" applyFont="1" applyBorder="1" applyAlignment="1">
      <alignment horizontal="center"/>
    </xf>
    <xf numFmtId="43" fontId="0" fillId="0" borderId="0" xfId="15" applyFont="1" applyBorder="1" applyAlignment="1">
      <alignment horizontal="center"/>
    </xf>
    <xf numFmtId="0" fontId="0" fillId="0" borderId="0" xfId="0" applyFont="1" applyAlignment="1">
      <alignment horizontal="center"/>
    </xf>
    <xf numFmtId="43" fontId="0" fillId="0" borderId="0" xfId="15" applyFont="1" applyAlignment="1">
      <alignment horizontal="center"/>
    </xf>
    <xf numFmtId="37" fontId="1" fillId="0" borderId="0" xfId="15" applyNumberFormat="1" applyFont="1" applyAlignment="1">
      <alignment/>
    </xf>
    <xf numFmtId="37" fontId="0" fillId="0" borderId="0" xfId="15" applyNumberFormat="1" applyFont="1" applyAlignment="1">
      <alignment horizontal="justify"/>
    </xf>
    <xf numFmtId="37" fontId="0" fillId="0" borderId="0" xfId="15" applyNumberFormat="1" applyFont="1" applyAlignment="1">
      <alignment horizontal="justify" wrapText="1"/>
    </xf>
    <xf numFmtId="43" fontId="0" fillId="0" borderId="4" xfId="15" applyFont="1" applyBorder="1" applyAlignment="1">
      <alignment/>
    </xf>
    <xf numFmtId="0" fontId="1" fillId="0" borderId="5" xfId="0" applyFont="1" applyBorder="1" applyAlignment="1">
      <alignment horizontal="right"/>
    </xf>
    <xf numFmtId="0" fontId="0" fillId="0" borderId="0" xfId="0" applyFont="1" applyAlignment="1">
      <alignment wrapText="1"/>
    </xf>
    <xf numFmtId="0" fontId="0" fillId="0" borderId="0" xfId="0" applyFont="1" applyBorder="1" applyAlignment="1">
      <alignment horizontal="justify"/>
    </xf>
    <xf numFmtId="0" fontId="1" fillId="0" borderId="5" xfId="0" applyFont="1" applyFill="1" applyBorder="1" applyAlignment="1">
      <alignment horizontal="right"/>
    </xf>
    <xf numFmtId="0" fontId="0" fillId="0" borderId="0" xfId="0" applyFont="1" applyFill="1" applyAlignment="1">
      <alignment horizontal="right"/>
    </xf>
    <xf numFmtId="43" fontId="0" fillId="0" borderId="0" xfId="15" applyFont="1" applyAlignment="1">
      <alignment/>
    </xf>
    <xf numFmtId="0" fontId="1" fillId="0" borderId="0" xfId="0" applyFont="1" applyFill="1" applyAlignment="1">
      <alignment horizontal="right"/>
    </xf>
    <xf numFmtId="170" fontId="0" fillId="0" borderId="1" xfId="15" applyNumberFormat="1" applyFont="1" applyFill="1" applyBorder="1" applyAlignment="1">
      <alignment/>
    </xf>
    <xf numFmtId="170" fontId="0" fillId="0" borderId="6" xfId="15" applyNumberFormat="1" applyFont="1" applyBorder="1" applyAlignment="1">
      <alignment/>
    </xf>
    <xf numFmtId="170" fontId="0" fillId="0" borderId="0" xfId="15" applyNumberFormat="1" applyFont="1" applyFill="1" applyAlignment="1">
      <alignment/>
    </xf>
    <xf numFmtId="0" fontId="0" fillId="0" borderId="5" xfId="0" applyFont="1" applyBorder="1" applyAlignment="1">
      <alignment horizontal="right"/>
    </xf>
    <xf numFmtId="37" fontId="0" fillId="0" borderId="0" xfId="15" applyNumberFormat="1" applyFont="1" applyAlignment="1">
      <alignment/>
    </xf>
    <xf numFmtId="37" fontId="0" fillId="0" borderId="0" xfId="0" applyNumberFormat="1" applyFont="1" applyAlignment="1">
      <alignment/>
    </xf>
    <xf numFmtId="170" fontId="0" fillId="0" borderId="0" xfId="0" applyNumberFormat="1" applyFont="1" applyAlignment="1">
      <alignment/>
    </xf>
    <xf numFmtId="170" fontId="0" fillId="0" borderId="1" xfId="15" applyNumberFormat="1" applyFont="1" applyFill="1" applyBorder="1" applyAlignment="1">
      <alignment horizontal="center"/>
    </xf>
    <xf numFmtId="170" fontId="0" fillId="0" borderId="0" xfId="15" applyNumberFormat="1" applyFont="1" applyFill="1" applyBorder="1" applyAlignment="1">
      <alignment horizontal="center"/>
    </xf>
    <xf numFmtId="170" fontId="3" fillId="0" borderId="0" xfId="15" applyNumberFormat="1" applyFont="1" applyBorder="1" applyAlignment="1">
      <alignment/>
    </xf>
    <xf numFmtId="0" fontId="1" fillId="0" borderId="0" xfId="0" applyFont="1" applyBorder="1" applyAlignment="1">
      <alignment wrapText="1"/>
    </xf>
    <xf numFmtId="0" fontId="2" fillId="0" borderId="0" xfId="0" applyFont="1" applyAlignment="1">
      <alignment horizontal="left"/>
    </xf>
    <xf numFmtId="170" fontId="1" fillId="0" borderId="0" xfId="15" applyNumberFormat="1" applyFont="1" applyAlignment="1">
      <alignment/>
    </xf>
    <xf numFmtId="170" fontId="0" fillId="0" borderId="0" xfId="15" applyNumberFormat="1" applyFont="1" applyFill="1" applyAlignment="1">
      <alignment horizontal="center"/>
    </xf>
    <xf numFmtId="170" fontId="0" fillId="0" borderId="7" xfId="15" applyNumberFormat="1" applyFont="1" applyFill="1" applyBorder="1" applyAlignment="1">
      <alignment horizontal="center"/>
    </xf>
    <xf numFmtId="170" fontId="0" fillId="0" borderId="8" xfId="15" applyNumberFormat="1" applyFont="1" applyFill="1" applyBorder="1" applyAlignment="1">
      <alignment horizontal="center"/>
    </xf>
    <xf numFmtId="170" fontId="0" fillId="0" borderId="6" xfId="15" applyNumberFormat="1" applyFont="1" applyFill="1" applyBorder="1" applyAlignment="1">
      <alignment/>
    </xf>
    <xf numFmtId="0" fontId="0" fillId="0" borderId="0" xfId="0" applyFont="1" applyFill="1" applyAlignment="1">
      <alignment/>
    </xf>
    <xf numFmtId="170" fontId="0" fillId="0" borderId="9" xfId="15" applyNumberFormat="1" applyFont="1" applyBorder="1" applyAlignment="1">
      <alignment/>
    </xf>
    <xf numFmtId="170" fontId="0" fillId="0" borderId="9" xfId="15" applyNumberFormat="1" applyFont="1" applyFill="1" applyBorder="1" applyAlignment="1">
      <alignment/>
    </xf>
    <xf numFmtId="43" fontId="0" fillId="0" borderId="0" xfId="15" applyFont="1" applyFill="1" applyAlignment="1">
      <alignment/>
    </xf>
    <xf numFmtId="170" fontId="4" fillId="0" borderId="0" xfId="15" applyNumberFormat="1" applyFont="1" applyBorder="1" applyAlignment="1">
      <alignment/>
    </xf>
    <xf numFmtId="170" fontId="0" fillId="0" borderId="4" xfId="15" applyNumberFormat="1" applyFont="1" applyFill="1" applyBorder="1" applyAlignment="1">
      <alignment horizontal="center"/>
    </xf>
    <xf numFmtId="170" fontId="0" fillId="0" borderId="4" xfId="15" applyNumberFormat="1" applyFont="1" applyFill="1" applyBorder="1" applyAlignment="1">
      <alignment/>
    </xf>
    <xf numFmtId="37" fontId="1" fillId="0" borderId="0" xfId="15" applyNumberFormat="1" applyFont="1" applyAlignment="1">
      <alignment horizontal="right"/>
    </xf>
    <xf numFmtId="170" fontId="0" fillId="0" borderId="3" xfId="15" applyNumberFormat="1" applyFont="1" applyFill="1" applyBorder="1" applyAlignment="1">
      <alignment/>
    </xf>
    <xf numFmtId="0" fontId="0" fillId="0" borderId="5" xfId="0" applyFont="1" applyFill="1" applyBorder="1" applyAlignment="1">
      <alignment horizontal="right"/>
    </xf>
    <xf numFmtId="0" fontId="0" fillId="0" borderId="0" xfId="0" applyFont="1" applyFill="1" applyBorder="1" applyAlignment="1">
      <alignment horizontal="right"/>
    </xf>
    <xf numFmtId="0" fontId="0" fillId="0" borderId="0" xfId="0" applyFont="1" applyFill="1" applyAlignment="1">
      <alignment horizontal="center"/>
    </xf>
    <xf numFmtId="170" fontId="0" fillId="0" borderId="2" xfId="15" applyNumberFormat="1" applyFont="1" applyFill="1" applyBorder="1" applyAlignment="1">
      <alignment/>
    </xf>
    <xf numFmtId="0" fontId="1" fillId="0" borderId="0" xfId="0" applyFont="1" applyBorder="1" applyAlignment="1">
      <alignment horizontal="justify" wrapText="1"/>
    </xf>
    <xf numFmtId="0" fontId="0" fillId="0" borderId="0" xfId="0" applyFont="1" applyBorder="1" applyAlignment="1">
      <alignment horizontal="justify" wrapText="1"/>
    </xf>
    <xf numFmtId="0" fontId="1" fillId="0" borderId="0" xfId="0" applyFont="1" applyBorder="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Alignment="1">
      <alignment wrapText="1"/>
    </xf>
    <xf numFmtId="0" fontId="1" fillId="0" borderId="0" xfId="0" applyFont="1" applyAlignment="1">
      <alignment horizontal="justify" wrapText="1"/>
    </xf>
    <xf numFmtId="0" fontId="1" fillId="0" borderId="0" xfId="0" applyFont="1" applyFill="1" applyAlignment="1">
      <alignment horizontal="center"/>
    </xf>
    <xf numFmtId="0"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133"/>
  <sheetViews>
    <sheetView zoomScale="80" zoomScaleNormal="80" zoomScaleSheetLayoutView="80" workbookViewId="0" topLeftCell="A61">
      <selection activeCell="C72" sqref="C72"/>
    </sheetView>
  </sheetViews>
  <sheetFormatPr defaultColWidth="9.140625" defaultRowHeight="12.75"/>
  <cols>
    <col min="1" max="1" width="7.7109375" style="7" customWidth="1"/>
    <col min="2" max="2" width="42.57421875" style="7" customWidth="1"/>
    <col min="3" max="3" width="17.7109375" style="7" customWidth="1"/>
    <col min="4" max="4" width="1.7109375" style="18" customWidth="1"/>
    <col min="5" max="5" width="17.7109375" style="39" customWidth="1"/>
    <col min="6" max="6" width="7.7109375" style="39" customWidth="1"/>
    <col min="7" max="68" width="22.00390625" style="7" customWidth="1"/>
    <col min="69" max="16384" width="2.57421875" style="7" customWidth="1"/>
  </cols>
  <sheetData>
    <row r="2" spans="2:6" s="1" customFormat="1" ht="12.75">
      <c r="B2" s="1" t="s">
        <v>0</v>
      </c>
      <c r="D2" s="28"/>
      <c r="E2" s="6"/>
      <c r="F2" s="6"/>
    </row>
    <row r="3" spans="4:6" s="1" customFormat="1" ht="12.75">
      <c r="D3" s="28"/>
      <c r="E3" s="6"/>
      <c r="F3" s="6"/>
    </row>
    <row r="4" spans="2:6" s="1" customFormat="1" ht="12.75" customHeight="1">
      <c r="B4" s="82" t="s">
        <v>124</v>
      </c>
      <c r="C4" s="83"/>
      <c r="D4" s="83"/>
      <c r="E4" s="83"/>
      <c r="F4" s="8"/>
    </row>
    <row r="5" spans="2:6" s="1" customFormat="1" ht="12.75">
      <c r="B5" s="83"/>
      <c r="C5" s="83"/>
      <c r="D5" s="83"/>
      <c r="E5" s="83"/>
      <c r="F5" s="8"/>
    </row>
    <row r="6" spans="2:6" s="1" customFormat="1" ht="12.75">
      <c r="B6" s="11"/>
      <c r="C6" s="11"/>
      <c r="D6" s="32"/>
      <c r="E6" s="11"/>
      <c r="F6" s="11"/>
    </row>
    <row r="7" spans="2:6" s="1" customFormat="1" ht="12.75">
      <c r="B7" s="1" t="s">
        <v>24</v>
      </c>
      <c r="D7" s="28"/>
      <c r="E7" s="6"/>
      <c r="F7" s="6"/>
    </row>
    <row r="8" spans="3:6" s="1" customFormat="1" ht="12.75">
      <c r="C8" s="5" t="s">
        <v>2</v>
      </c>
      <c r="D8" s="19"/>
      <c r="E8" s="5" t="s">
        <v>2</v>
      </c>
      <c r="F8" s="5"/>
    </row>
    <row r="9" spans="3:6" s="6" customFormat="1" ht="12.75">
      <c r="C9" s="5" t="s">
        <v>3</v>
      </c>
      <c r="D9" s="19"/>
      <c r="E9" s="5" t="s">
        <v>5</v>
      </c>
      <c r="F9" s="5"/>
    </row>
    <row r="10" spans="3:6" s="6" customFormat="1" ht="12.75">
      <c r="C10" s="5" t="s">
        <v>4</v>
      </c>
      <c r="D10" s="19"/>
      <c r="E10" s="5" t="s">
        <v>25</v>
      </c>
      <c r="F10" s="5"/>
    </row>
    <row r="11" spans="3:6" s="6" customFormat="1" ht="12.75">
      <c r="C11" s="5" t="s">
        <v>6</v>
      </c>
      <c r="D11" s="19"/>
      <c r="E11" s="5" t="s">
        <v>26</v>
      </c>
      <c r="F11" s="5"/>
    </row>
    <row r="12" spans="3:6" s="6" customFormat="1" ht="12.75">
      <c r="C12" s="5" t="s">
        <v>116</v>
      </c>
      <c r="D12" s="19"/>
      <c r="E12" s="5" t="s">
        <v>88</v>
      </c>
      <c r="F12" s="5"/>
    </row>
    <row r="13" spans="3:6" s="6" customFormat="1" ht="13.5" thickBot="1">
      <c r="C13" s="55"/>
      <c r="D13" s="33"/>
      <c r="E13" s="45" t="s">
        <v>7</v>
      </c>
      <c r="F13" s="5"/>
    </row>
    <row r="14" spans="3:6" s="6" customFormat="1" ht="12.75">
      <c r="C14" s="33" t="s">
        <v>8</v>
      </c>
      <c r="D14" s="33"/>
      <c r="E14" s="33" t="s">
        <v>8</v>
      </c>
      <c r="F14" s="5"/>
    </row>
    <row r="15" spans="2:6" ht="12.75">
      <c r="B15" s="1" t="s">
        <v>9</v>
      </c>
      <c r="C15" s="6"/>
      <c r="D15" s="34"/>
      <c r="E15" s="6"/>
      <c r="F15" s="20"/>
    </row>
    <row r="16" spans="2:6" ht="12.75">
      <c r="B16" s="1"/>
      <c r="C16" s="6"/>
      <c r="D16" s="34"/>
      <c r="E16" s="6"/>
      <c r="F16" s="20"/>
    </row>
    <row r="17" spans="2:6" ht="25.5">
      <c r="B17" s="46" t="s">
        <v>60</v>
      </c>
      <c r="C17" s="6"/>
      <c r="D17" s="34"/>
      <c r="E17" s="6"/>
      <c r="F17" s="20"/>
    </row>
    <row r="18" spans="3:6" ht="12.75">
      <c r="C18" s="6"/>
      <c r="D18" s="34"/>
      <c r="E18" s="6"/>
      <c r="F18" s="20"/>
    </row>
    <row r="19" spans="2:7" ht="12.75">
      <c r="B19" s="7" t="s">
        <v>10</v>
      </c>
      <c r="C19" s="13">
        <v>22038</v>
      </c>
      <c r="D19" s="14"/>
      <c r="E19" s="13">
        <v>23152</v>
      </c>
      <c r="F19" s="20"/>
      <c r="G19" s="13"/>
    </row>
    <row r="20" spans="2:7" ht="12.75">
      <c r="B20" s="7" t="s">
        <v>81</v>
      </c>
      <c r="C20" s="13">
        <v>6276</v>
      </c>
      <c r="D20" s="14"/>
      <c r="E20" s="13">
        <v>6536</v>
      </c>
      <c r="F20" s="20"/>
      <c r="G20" s="13"/>
    </row>
    <row r="21" spans="2:7" ht="12.75">
      <c r="B21" s="7" t="s">
        <v>11</v>
      </c>
      <c r="C21" s="13">
        <v>381911</v>
      </c>
      <c r="D21" s="14"/>
      <c r="E21" s="13">
        <f>557441-E27</f>
        <v>462455</v>
      </c>
      <c r="F21" s="20"/>
      <c r="G21" s="13"/>
    </row>
    <row r="22" spans="2:7" ht="12.75">
      <c r="B22" s="7" t="s">
        <v>12</v>
      </c>
      <c r="C22" s="13">
        <v>81906</v>
      </c>
      <c r="D22" s="14"/>
      <c r="E22" s="13">
        <v>83014</v>
      </c>
      <c r="F22" s="20"/>
      <c r="G22" s="13"/>
    </row>
    <row r="23" spans="2:6" ht="12.75">
      <c r="B23" s="7" t="s">
        <v>27</v>
      </c>
      <c r="C23" s="54">
        <v>8967</v>
      </c>
      <c r="D23" s="14"/>
      <c r="E23" s="13">
        <v>3581</v>
      </c>
      <c r="F23" s="20"/>
    </row>
    <row r="24" spans="2:7" ht="12.75">
      <c r="B24" s="7" t="s">
        <v>28</v>
      </c>
      <c r="C24" s="54">
        <v>20231</v>
      </c>
      <c r="D24" s="14"/>
      <c r="E24" s="13">
        <v>15324</v>
      </c>
      <c r="F24" s="20"/>
      <c r="G24" s="13"/>
    </row>
    <row r="25" spans="2:7" ht="12.75">
      <c r="B25" s="7" t="s">
        <v>82</v>
      </c>
      <c r="C25" s="54">
        <v>8460</v>
      </c>
      <c r="D25" s="14"/>
      <c r="E25" s="13">
        <v>4237</v>
      </c>
      <c r="F25" s="20"/>
      <c r="G25" s="13"/>
    </row>
    <row r="26" spans="2:7" ht="12.75">
      <c r="B26" s="7" t="s">
        <v>13</v>
      </c>
      <c r="C26" s="54">
        <v>313807</v>
      </c>
      <c r="D26" s="14"/>
      <c r="E26" s="13">
        <v>364756</v>
      </c>
      <c r="F26" s="20"/>
      <c r="G26" s="13"/>
    </row>
    <row r="27" spans="2:7" ht="12.75">
      <c r="B27" s="7" t="s">
        <v>93</v>
      </c>
      <c r="C27" s="54">
        <v>179347</v>
      </c>
      <c r="D27" s="14"/>
      <c r="E27" s="13">
        <v>94986</v>
      </c>
      <c r="F27" s="20"/>
      <c r="G27" s="13"/>
    </row>
    <row r="28" spans="2:7" ht="12.75">
      <c r="B28" s="7" t="s">
        <v>14</v>
      </c>
      <c r="C28" s="52">
        <v>20563</v>
      </c>
      <c r="D28" s="14"/>
      <c r="E28" s="9">
        <v>16433</v>
      </c>
      <c r="F28" s="20"/>
      <c r="G28" s="13"/>
    </row>
    <row r="29" spans="2:6" ht="25.5">
      <c r="B29" s="46" t="s">
        <v>61</v>
      </c>
      <c r="C29" s="54">
        <f>SUM(C19:C28)</f>
        <v>1043506</v>
      </c>
      <c r="D29" s="14"/>
      <c r="E29" s="13">
        <f>SUM(E19:E28)</f>
        <v>1074474</v>
      </c>
      <c r="F29" s="20"/>
    </row>
    <row r="30" spans="3:6" ht="12.75">
      <c r="C30" s="15"/>
      <c r="D30" s="14"/>
      <c r="E30" s="14"/>
      <c r="F30" s="20"/>
    </row>
    <row r="31" spans="2:6" ht="12.75">
      <c r="B31" s="7" t="s">
        <v>11</v>
      </c>
      <c r="C31" s="15">
        <f>'Life fund Balance Sheet'!C20</f>
        <v>3495054</v>
      </c>
      <c r="D31" s="14"/>
      <c r="E31" s="14">
        <f>'Life fund Balance Sheet'!E20</f>
        <v>3139795</v>
      </c>
      <c r="F31" s="20"/>
    </row>
    <row r="32" spans="2:6" ht="12.75">
      <c r="B32" s="7" t="s">
        <v>93</v>
      </c>
      <c r="C32" s="15">
        <f>'Life fund Balance Sheet'!C25</f>
        <v>485036</v>
      </c>
      <c r="D32" s="14"/>
      <c r="E32" s="14">
        <f>'Life fund Balance Sheet'!E25</f>
        <v>750267</v>
      </c>
      <c r="F32" s="20"/>
    </row>
    <row r="33" spans="2:6" ht="12.75">
      <c r="B33" s="7" t="s">
        <v>14</v>
      </c>
      <c r="C33" s="15">
        <f>'Life fund Balance Sheet'!C26</f>
        <v>21921</v>
      </c>
      <c r="D33" s="14"/>
      <c r="E33" s="14">
        <f>'Life fund Balance Sheet'!E26</f>
        <v>43009</v>
      </c>
      <c r="F33" s="20"/>
    </row>
    <row r="34" spans="2:6" ht="12.75">
      <c r="B34" s="7" t="s">
        <v>94</v>
      </c>
      <c r="C34" s="52">
        <f>+C36-C31-C32-C33</f>
        <v>1266647</v>
      </c>
      <c r="D34" s="14"/>
      <c r="E34" s="9">
        <f>+E36-E31-E32-E33</f>
        <v>1155988</v>
      </c>
      <c r="F34" s="20"/>
    </row>
    <row r="35" spans="3:6" ht="12.75">
      <c r="C35" s="15"/>
      <c r="D35" s="14"/>
      <c r="E35" s="14"/>
      <c r="F35" s="20"/>
    </row>
    <row r="36" spans="2:6" ht="12.75">
      <c r="B36" s="7" t="s">
        <v>15</v>
      </c>
      <c r="C36" s="15">
        <f>'Life fund Balance Sheet'!C28</f>
        <v>5268658</v>
      </c>
      <c r="D36" s="14"/>
      <c r="E36" s="14">
        <f>'Life fund Balance Sheet'!E28</f>
        <v>5089059</v>
      </c>
      <c r="F36" s="20"/>
    </row>
    <row r="37" spans="3:6" ht="12.75">
      <c r="C37" s="15"/>
      <c r="D37" s="14"/>
      <c r="E37" s="14"/>
      <c r="F37" s="20"/>
    </row>
    <row r="38" spans="2:6" s="1" customFormat="1" ht="20.25" customHeight="1" thickBot="1">
      <c r="B38" s="7" t="s">
        <v>29</v>
      </c>
      <c r="C38" s="77">
        <f>+C29+C36</f>
        <v>6312164</v>
      </c>
      <c r="D38" s="14"/>
      <c r="E38" s="25">
        <f>+E29+E36</f>
        <v>6163533</v>
      </c>
      <c r="F38" s="36"/>
    </row>
    <row r="39" spans="3:6" ht="13.5" thickTop="1">
      <c r="C39" s="15"/>
      <c r="D39" s="14"/>
      <c r="E39" s="14"/>
      <c r="F39" s="20"/>
    </row>
    <row r="40" spans="2:6" ht="12.75">
      <c r="B40" s="1" t="s">
        <v>16</v>
      </c>
      <c r="C40" s="15"/>
      <c r="D40" s="14"/>
      <c r="E40" s="14"/>
      <c r="F40" s="20"/>
    </row>
    <row r="41" spans="3:6" ht="12.75">
      <c r="C41" s="15"/>
      <c r="D41" s="14"/>
      <c r="E41" s="14"/>
      <c r="F41" s="36"/>
    </row>
    <row r="42" spans="2:6" ht="25.5">
      <c r="B42" s="46" t="s">
        <v>62</v>
      </c>
      <c r="C42" s="15"/>
      <c r="D42" s="14"/>
      <c r="E42" s="14"/>
      <c r="F42" s="20"/>
    </row>
    <row r="43" spans="3:6" ht="12.75">
      <c r="C43" s="15"/>
      <c r="D43" s="14"/>
      <c r="E43" s="14"/>
      <c r="F43" s="20"/>
    </row>
    <row r="44" spans="2:7" ht="12.75">
      <c r="B44" s="7" t="s">
        <v>17</v>
      </c>
      <c r="C44" s="15">
        <v>304578</v>
      </c>
      <c r="D44" s="14"/>
      <c r="E44" s="14">
        <v>312426</v>
      </c>
      <c r="F44" s="20"/>
      <c r="G44" s="13"/>
    </row>
    <row r="45" spans="2:7" ht="12.75">
      <c r="B45" s="7" t="s">
        <v>19</v>
      </c>
      <c r="C45" s="15">
        <f>136898+4</f>
        <v>136902</v>
      </c>
      <c r="D45" s="15"/>
      <c r="E45" s="14">
        <v>134692</v>
      </c>
      <c r="F45" s="20"/>
      <c r="G45" s="13"/>
    </row>
    <row r="46" spans="2:7" ht="12.75">
      <c r="B46" s="7" t="s">
        <v>30</v>
      </c>
      <c r="C46" s="15">
        <v>60000</v>
      </c>
      <c r="D46" s="14"/>
      <c r="E46" s="14">
        <v>80000</v>
      </c>
      <c r="F46" s="20"/>
      <c r="G46" s="13"/>
    </row>
    <row r="47" spans="2:7" ht="12.75">
      <c r="B47" s="7" t="s">
        <v>31</v>
      </c>
      <c r="C47" s="15">
        <v>66985</v>
      </c>
      <c r="D47" s="14"/>
      <c r="E47" s="14">
        <v>30000</v>
      </c>
      <c r="F47" s="20"/>
      <c r="G47" s="13"/>
    </row>
    <row r="48" spans="2:7" ht="12.75">
      <c r="B48" s="7" t="s">
        <v>83</v>
      </c>
      <c r="C48" s="15">
        <v>11310</v>
      </c>
      <c r="D48" s="14"/>
      <c r="E48" s="14">
        <v>20853</v>
      </c>
      <c r="F48" s="20"/>
      <c r="G48" s="13"/>
    </row>
    <row r="49" spans="2:7" ht="12.75">
      <c r="B49" s="7" t="s">
        <v>84</v>
      </c>
      <c r="C49" s="15">
        <v>339</v>
      </c>
      <c r="D49" s="14"/>
      <c r="E49" s="14">
        <v>180</v>
      </c>
      <c r="F49" s="20"/>
      <c r="G49" s="13"/>
    </row>
    <row r="50" spans="2:7" ht="12.75">
      <c r="B50" s="7" t="s">
        <v>32</v>
      </c>
      <c r="C50" s="9">
        <v>16752</v>
      </c>
      <c r="D50" s="14"/>
      <c r="E50" s="9">
        <v>2670</v>
      </c>
      <c r="F50" s="20"/>
      <c r="G50" s="13"/>
    </row>
    <row r="51" spans="2:6" ht="25.5">
      <c r="B51" s="46" t="s">
        <v>63</v>
      </c>
      <c r="C51" s="14">
        <f>SUM(C44:C50)</f>
        <v>596866</v>
      </c>
      <c r="D51" s="14"/>
      <c r="E51" s="14">
        <f>SUM(E44:E50)</f>
        <v>580821</v>
      </c>
      <c r="F51" s="20"/>
    </row>
    <row r="52" spans="3:6" ht="12.75">
      <c r="C52" s="14"/>
      <c r="D52" s="14"/>
      <c r="E52" s="14"/>
      <c r="F52" s="20"/>
    </row>
    <row r="53" spans="2:6" ht="12.75">
      <c r="B53" s="7" t="s">
        <v>21</v>
      </c>
      <c r="C53" s="14">
        <f>'Life fund Balance Sheet'!C38</f>
        <v>499580</v>
      </c>
      <c r="D53" s="14"/>
      <c r="E53" s="14">
        <f>'Life fund Balance Sheet'!E38</f>
        <v>641973</v>
      </c>
      <c r="F53" s="20"/>
    </row>
    <row r="54" spans="2:6" ht="12.75">
      <c r="B54" s="1"/>
      <c r="C54" s="14"/>
      <c r="D54" s="14"/>
      <c r="E54" s="14"/>
      <c r="F54" s="20"/>
    </row>
    <row r="55" spans="3:6" ht="18" customHeight="1">
      <c r="C55" s="16">
        <f>SUM(C51:C53)</f>
        <v>1096446</v>
      </c>
      <c r="D55" s="14"/>
      <c r="E55" s="16">
        <f>SUM(E51:E53)</f>
        <v>1222794</v>
      </c>
      <c r="F55" s="20"/>
    </row>
    <row r="56" spans="3:6" ht="12.75">
      <c r="C56" s="14"/>
      <c r="D56" s="14"/>
      <c r="E56" s="14"/>
      <c r="F56" s="20"/>
    </row>
    <row r="57" spans="2:6" ht="12.75">
      <c r="B57" s="7" t="s">
        <v>64</v>
      </c>
      <c r="C57" s="14">
        <v>134792</v>
      </c>
      <c r="D57" s="14"/>
      <c r="E57" s="14">
        <v>133642</v>
      </c>
      <c r="F57" s="20"/>
    </row>
    <row r="58" spans="2:6" ht="12.75">
      <c r="B58" s="7" t="s">
        <v>33</v>
      </c>
      <c r="C58" s="9">
        <f>'Life fund Balance Sheet'!C40</f>
        <v>4769078</v>
      </c>
      <c r="D58" s="14"/>
      <c r="E58" s="9">
        <f>'Life fund Balance Sheet'!E40</f>
        <v>4447086</v>
      </c>
      <c r="F58" s="20"/>
    </row>
    <row r="59" spans="3:6" ht="18" customHeight="1">
      <c r="C59" s="16">
        <f>SUM(C57:C58)</f>
        <v>4903870</v>
      </c>
      <c r="D59" s="14"/>
      <c r="E59" s="16">
        <f>SUM(E57:E58)</f>
        <v>4580728</v>
      </c>
      <c r="F59" s="20"/>
    </row>
    <row r="60" spans="3:6" ht="12.75">
      <c r="C60" s="14"/>
      <c r="D60" s="14"/>
      <c r="E60" s="14"/>
      <c r="F60" s="20"/>
    </row>
    <row r="61" spans="2:6" ht="20.25" customHeight="1" thickBot="1">
      <c r="B61" s="7" t="s">
        <v>65</v>
      </c>
      <c r="C61" s="29">
        <f>+C55+C59</f>
        <v>6000316</v>
      </c>
      <c r="D61" s="14"/>
      <c r="E61" s="29">
        <f>+E55+E59</f>
        <v>5803522</v>
      </c>
      <c r="F61" s="20"/>
    </row>
    <row r="62" spans="3:6" ht="13.5" thickTop="1">
      <c r="C62" s="14"/>
      <c r="D62" s="14"/>
      <c r="E62" s="14"/>
      <c r="F62" s="20"/>
    </row>
    <row r="63" spans="2:6" ht="12.75">
      <c r="B63" s="1" t="s">
        <v>66</v>
      </c>
      <c r="C63" s="14"/>
      <c r="D63" s="14"/>
      <c r="E63" s="14"/>
      <c r="F63" s="20"/>
    </row>
    <row r="64" spans="3:6" ht="12.75">
      <c r="C64" s="14"/>
      <c r="D64" s="14"/>
      <c r="E64" s="14"/>
      <c r="F64" s="20"/>
    </row>
    <row r="65" spans="2:6" ht="12.75">
      <c r="B65" s="7" t="s">
        <v>35</v>
      </c>
      <c r="C65" s="14">
        <v>152177</v>
      </c>
      <c r="D65" s="14"/>
      <c r="E65" s="14">
        <v>152177</v>
      </c>
      <c r="F65" s="20"/>
    </row>
    <row r="66" spans="2:6" ht="12.75">
      <c r="B66" s="7" t="s">
        <v>36</v>
      </c>
      <c r="C66" s="14">
        <v>11744</v>
      </c>
      <c r="D66" s="14"/>
      <c r="E66" s="14">
        <v>11744</v>
      </c>
      <c r="F66" s="20"/>
    </row>
    <row r="67" spans="2:6" ht="12.75">
      <c r="B67" s="7" t="s">
        <v>37</v>
      </c>
      <c r="C67" s="52">
        <f>'Cond Stmt of changes  in equity'!E22+'Cond Stmt of changes  in equity'!G22</f>
        <v>145974</v>
      </c>
      <c r="D67" s="15"/>
      <c r="E67" s="9">
        <v>194551</v>
      </c>
      <c r="F67" s="20"/>
    </row>
    <row r="68" spans="3:6" ht="18" customHeight="1">
      <c r="C68" s="14">
        <f>SUM(C65:C67)</f>
        <v>309895</v>
      </c>
      <c r="D68" s="14"/>
      <c r="E68" s="14">
        <f>SUM(E65:E67)</f>
        <v>358472</v>
      </c>
      <c r="F68" s="20"/>
    </row>
    <row r="69" spans="3:6" ht="12.75">
      <c r="C69" s="14"/>
      <c r="D69" s="14"/>
      <c r="E69" s="14"/>
      <c r="F69" s="20"/>
    </row>
    <row r="70" spans="2:6" ht="12.75">
      <c r="B70" s="7" t="s">
        <v>38</v>
      </c>
      <c r="C70" s="9">
        <v>1953</v>
      </c>
      <c r="D70" s="14"/>
      <c r="E70" s="9">
        <v>1539</v>
      </c>
      <c r="F70" s="20"/>
    </row>
    <row r="71" spans="3:6" ht="12.75">
      <c r="C71" s="14">
        <f>+C68+C70</f>
        <v>311848</v>
      </c>
      <c r="D71" s="14"/>
      <c r="E71" s="14">
        <f>+E68+E70</f>
        <v>360011</v>
      </c>
      <c r="F71" s="20"/>
    </row>
    <row r="72" spans="3:6" ht="12.75">
      <c r="C72" s="14"/>
      <c r="D72" s="14"/>
      <c r="E72" s="14"/>
      <c r="F72" s="20"/>
    </row>
    <row r="73" spans="2:6" ht="26.25" thickBot="1">
      <c r="B73" s="46" t="s">
        <v>108</v>
      </c>
      <c r="C73" s="25">
        <f>+C61+C71</f>
        <v>6312164</v>
      </c>
      <c r="D73" s="14"/>
      <c r="E73" s="25">
        <f>+E61+E71</f>
        <v>6163533</v>
      </c>
      <c r="F73" s="20"/>
    </row>
    <row r="74" spans="3:6" ht="13.5" thickTop="1">
      <c r="C74" s="73">
        <f>+C38-C73</f>
        <v>0</v>
      </c>
      <c r="D74" s="73"/>
      <c r="E74" s="73">
        <f>+E38-E73</f>
        <v>0</v>
      </c>
      <c r="F74" s="20"/>
    </row>
    <row r="75" spans="3:6" ht="12.75">
      <c r="C75" s="14"/>
      <c r="D75" s="14"/>
      <c r="E75" s="14"/>
      <c r="F75" s="20"/>
    </row>
    <row r="76" spans="2:6" ht="13.5" thickBot="1">
      <c r="B76" s="50" t="s">
        <v>39</v>
      </c>
      <c r="C76" s="44">
        <f>(C68-C20)/C65</f>
        <v>1.9951700979780125</v>
      </c>
      <c r="D76" s="31"/>
      <c r="E76" s="44">
        <f>(E68-E20)/E65</f>
        <v>2.312675371442465</v>
      </c>
      <c r="F76" s="20"/>
    </row>
    <row r="77" spans="3:6" ht="13.5" thickTop="1">
      <c r="C77" s="13"/>
      <c r="D77" s="14"/>
      <c r="E77" s="13"/>
      <c r="F77" s="20"/>
    </row>
    <row r="78" spans="3:6" ht="12.75">
      <c r="C78" s="13"/>
      <c r="D78" s="14"/>
      <c r="E78" s="13"/>
      <c r="F78" s="20"/>
    </row>
    <row r="79" spans="2:7" ht="12.75">
      <c r="B79" s="84" t="s">
        <v>100</v>
      </c>
      <c r="C79" s="84"/>
      <c r="D79" s="84"/>
      <c r="E79" s="84"/>
      <c r="F79" s="17"/>
      <c r="G79" s="17"/>
    </row>
    <row r="80" spans="2:7" ht="12.75">
      <c r="B80" s="84"/>
      <c r="C80" s="84"/>
      <c r="D80" s="84"/>
      <c r="E80" s="84"/>
      <c r="F80" s="17"/>
      <c r="G80" s="17"/>
    </row>
    <row r="81" spans="3:6" ht="12.75">
      <c r="C81" s="13"/>
      <c r="D81" s="14"/>
      <c r="E81" s="13"/>
      <c r="F81" s="20"/>
    </row>
    <row r="82" spans="3:6" ht="12.75">
      <c r="C82" s="13"/>
      <c r="D82" s="14"/>
      <c r="E82" s="13"/>
      <c r="F82" s="37"/>
    </row>
    <row r="83" spans="3:6" ht="12.75">
      <c r="C83" s="13"/>
      <c r="D83" s="14"/>
      <c r="E83" s="13"/>
      <c r="F83" s="20"/>
    </row>
    <row r="84" spans="3:6" ht="12.75">
      <c r="C84" s="13"/>
      <c r="D84" s="14"/>
      <c r="E84" s="13"/>
      <c r="F84" s="20"/>
    </row>
    <row r="85" spans="3:6" ht="12.75">
      <c r="C85" s="13"/>
      <c r="D85" s="14"/>
      <c r="E85" s="13"/>
      <c r="F85" s="20"/>
    </row>
    <row r="86" spans="3:6" ht="12.75">
      <c r="C86" s="13"/>
      <c r="D86" s="14"/>
      <c r="E86" s="13"/>
      <c r="F86" s="20"/>
    </row>
    <row r="87" spans="3:6" ht="12.75">
      <c r="C87" s="13"/>
      <c r="D87" s="14"/>
      <c r="E87" s="13"/>
      <c r="F87" s="20"/>
    </row>
    <row r="88" spans="3:6" ht="12.75">
      <c r="C88" s="13"/>
      <c r="D88" s="14"/>
      <c r="E88" s="13"/>
      <c r="F88" s="20"/>
    </row>
    <row r="89" spans="3:6" ht="12.75">
      <c r="C89" s="13"/>
      <c r="D89" s="14"/>
      <c r="E89" s="13"/>
      <c r="F89" s="20"/>
    </row>
    <row r="90" spans="3:6" ht="12.75">
      <c r="C90" s="13"/>
      <c r="D90" s="14"/>
      <c r="E90" s="13"/>
      <c r="F90" s="20"/>
    </row>
    <row r="91" spans="2:6" ht="12.75">
      <c r="B91" s="32"/>
      <c r="C91" s="18"/>
      <c r="E91" s="38"/>
      <c r="F91" s="20"/>
    </row>
    <row r="92" spans="2:6" ht="12.75">
      <c r="B92" s="32"/>
      <c r="C92" s="18"/>
      <c r="E92" s="38"/>
      <c r="F92" s="38"/>
    </row>
    <row r="93" spans="2:6" ht="12.75">
      <c r="B93" s="35"/>
      <c r="C93" s="18"/>
      <c r="E93" s="38"/>
      <c r="F93" s="38"/>
    </row>
    <row r="94" spans="2:6" ht="12.75">
      <c r="B94" s="35"/>
      <c r="C94" s="18"/>
      <c r="E94" s="38"/>
      <c r="F94" s="38"/>
    </row>
    <row r="95" spans="2:6" ht="12.75">
      <c r="B95" s="35"/>
      <c r="C95" s="18"/>
      <c r="E95" s="38"/>
      <c r="F95" s="38"/>
    </row>
    <row r="96" spans="2:6" ht="12.75">
      <c r="B96" s="39"/>
      <c r="E96" s="40"/>
      <c r="F96" s="40"/>
    </row>
    <row r="97" spans="2:6" ht="12.75">
      <c r="B97" s="39"/>
      <c r="E97" s="40"/>
      <c r="F97" s="40"/>
    </row>
    <row r="98" spans="2:6" ht="12.75">
      <c r="B98" s="39"/>
      <c r="E98" s="40"/>
      <c r="F98" s="40"/>
    </row>
    <row r="99" spans="2:6" ht="12.75">
      <c r="B99" s="39"/>
      <c r="E99" s="40"/>
      <c r="F99" s="40"/>
    </row>
    <row r="100" spans="2:6" ht="12.75">
      <c r="B100" s="39"/>
      <c r="E100" s="40"/>
      <c r="F100" s="40"/>
    </row>
    <row r="101" spans="2:6" ht="12.75">
      <c r="B101" s="39"/>
      <c r="E101" s="40"/>
      <c r="F101" s="40"/>
    </row>
    <row r="102" spans="2:6" ht="12.75">
      <c r="B102" s="39"/>
      <c r="E102" s="40"/>
      <c r="F102" s="40"/>
    </row>
    <row r="103" spans="2:6" ht="12.75">
      <c r="B103" s="39"/>
      <c r="E103" s="40"/>
      <c r="F103" s="40"/>
    </row>
    <row r="104" spans="2:6" ht="12.75">
      <c r="B104" s="39"/>
      <c r="E104" s="40"/>
      <c r="F104" s="40"/>
    </row>
    <row r="105" spans="2:6" ht="12.75">
      <c r="B105" s="39"/>
      <c r="E105" s="40"/>
      <c r="F105" s="40"/>
    </row>
    <row r="106" spans="2:6" ht="12.75">
      <c r="B106" s="39"/>
      <c r="E106" s="40"/>
      <c r="F106" s="40"/>
    </row>
    <row r="107" spans="2:6" ht="12.75">
      <c r="B107" s="39"/>
      <c r="E107" s="40"/>
      <c r="F107" s="40"/>
    </row>
    <row r="108" spans="2:6" ht="12.75">
      <c r="B108" s="39"/>
      <c r="E108" s="40"/>
      <c r="F108" s="40"/>
    </row>
    <row r="109" spans="2:6" ht="12.75">
      <c r="B109" s="39"/>
      <c r="E109" s="40"/>
      <c r="F109" s="40"/>
    </row>
    <row r="110" spans="2:6" ht="12.75">
      <c r="B110" s="39"/>
      <c r="E110" s="40"/>
      <c r="F110" s="40"/>
    </row>
    <row r="111" spans="2:6" ht="12.75">
      <c r="B111" s="39"/>
      <c r="E111" s="40"/>
      <c r="F111" s="40"/>
    </row>
    <row r="112" spans="2:6" ht="12.75">
      <c r="B112" s="39"/>
      <c r="E112" s="40"/>
      <c r="F112" s="40"/>
    </row>
    <row r="113" spans="2:6" ht="12.75">
      <c r="B113" s="39"/>
      <c r="E113" s="40"/>
      <c r="F113" s="40"/>
    </row>
    <row r="114" spans="2:6" ht="12.75">
      <c r="B114" s="39"/>
      <c r="E114" s="40"/>
      <c r="F114" s="40"/>
    </row>
    <row r="115" spans="2:6" ht="12.75">
      <c r="B115" s="39"/>
      <c r="E115" s="40"/>
      <c r="F115" s="40"/>
    </row>
    <row r="116" spans="2:6" ht="12.75">
      <c r="B116" s="39"/>
      <c r="E116" s="40"/>
      <c r="F116" s="40"/>
    </row>
    <row r="117" spans="2:6" ht="12.75">
      <c r="B117" s="39"/>
      <c r="E117" s="40"/>
      <c r="F117" s="40"/>
    </row>
    <row r="118" spans="2:6" ht="12.75">
      <c r="B118" s="39"/>
      <c r="E118" s="40"/>
      <c r="F118" s="40"/>
    </row>
    <row r="119" ht="12.75">
      <c r="B119" s="39"/>
    </row>
    <row r="120" ht="12.75">
      <c r="B120" s="39"/>
    </row>
    <row r="121" ht="12.75">
      <c r="B121" s="39"/>
    </row>
    <row r="122" ht="12.75">
      <c r="B122" s="39"/>
    </row>
    <row r="123" ht="12.75">
      <c r="B123" s="39"/>
    </row>
    <row r="124" ht="12.75">
      <c r="B124" s="39"/>
    </row>
    <row r="125" ht="12.75">
      <c r="B125" s="39"/>
    </row>
    <row r="126" ht="12.75">
      <c r="B126" s="39"/>
    </row>
    <row r="127" ht="12.75">
      <c r="B127" s="39"/>
    </row>
    <row r="128" ht="12.75">
      <c r="B128" s="39"/>
    </row>
    <row r="129" ht="12.75">
      <c r="B129" s="39"/>
    </row>
    <row r="130" ht="12.75">
      <c r="B130" s="39"/>
    </row>
    <row r="131" ht="12.75">
      <c r="B131" s="39"/>
    </row>
    <row r="132" ht="12.75">
      <c r="B132" s="39"/>
    </row>
    <row r="133" ht="12.75">
      <c r="B133" s="39"/>
    </row>
  </sheetData>
  <mergeCells count="2">
    <mergeCell ref="B4:E5"/>
    <mergeCell ref="B79:E80"/>
  </mergeCells>
  <printOptions/>
  <pageMargins left="0.5" right="0.5" top="0.5" bottom="0.5" header="0.5" footer="0.5"/>
  <pageSetup fitToHeight="1"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B2:I64"/>
  <sheetViews>
    <sheetView zoomScale="80" zoomScaleNormal="80" workbookViewId="0" topLeftCell="A1">
      <selection activeCell="B2" sqref="B2"/>
    </sheetView>
  </sheetViews>
  <sheetFormatPr defaultColWidth="9.140625" defaultRowHeight="12.75"/>
  <cols>
    <col min="1" max="1" width="7.7109375" style="7" customWidth="1"/>
    <col min="2" max="2" width="42.7109375" style="7" customWidth="1"/>
    <col min="3" max="4" width="14.57421875" style="7" customWidth="1"/>
    <col min="5" max="5" width="1.57421875" style="7" customWidth="1"/>
    <col min="6" max="7" width="14.57421875" style="7" customWidth="1"/>
    <col min="8" max="8" width="7.7109375" style="7" customWidth="1"/>
    <col min="9" max="9" width="14.28125" style="7" customWidth="1"/>
    <col min="10" max="16384" width="9.140625" style="7" customWidth="1"/>
  </cols>
  <sheetData>
    <row r="2" spans="2:8" ht="12.75">
      <c r="B2" s="1" t="s">
        <v>0</v>
      </c>
      <c r="C2" s="1"/>
      <c r="D2" s="1"/>
      <c r="E2" s="1"/>
      <c r="F2" s="1"/>
      <c r="G2" s="1"/>
      <c r="H2" s="1"/>
    </row>
    <row r="3" spans="2:8" ht="12.75">
      <c r="B3" s="1"/>
      <c r="C3" s="1"/>
      <c r="D3" s="1"/>
      <c r="E3" s="1"/>
      <c r="F3" s="1"/>
      <c r="G3" s="1"/>
      <c r="H3" s="1"/>
    </row>
    <row r="4" spans="2:8" ht="12.75">
      <c r="B4" s="88" t="s">
        <v>114</v>
      </c>
      <c r="C4" s="86"/>
      <c r="D4" s="86"/>
      <c r="E4" s="86"/>
      <c r="F4" s="86"/>
      <c r="G4" s="86"/>
      <c r="H4" s="17"/>
    </row>
    <row r="5" spans="2:8" ht="12.75">
      <c r="B5" s="86"/>
      <c r="C5" s="86"/>
      <c r="D5" s="86"/>
      <c r="E5" s="86"/>
      <c r="F5" s="86"/>
      <c r="G5" s="86"/>
      <c r="H5" s="17"/>
    </row>
    <row r="6" spans="2:8" ht="12.75">
      <c r="B6" s="8"/>
      <c r="C6" s="8"/>
      <c r="D6" s="8"/>
      <c r="E6" s="8"/>
      <c r="F6" s="8"/>
      <c r="G6" s="8"/>
      <c r="H6" s="8"/>
    </row>
    <row r="7" spans="2:8" ht="12.75">
      <c r="B7" s="1" t="s">
        <v>55</v>
      </c>
      <c r="C7" s="4"/>
      <c r="D7" s="4"/>
      <c r="E7" s="1"/>
      <c r="F7" s="1"/>
      <c r="G7" s="1"/>
      <c r="H7" s="1"/>
    </row>
    <row r="8" spans="2:8" ht="12.75">
      <c r="B8" s="1"/>
      <c r="C8" s="4"/>
      <c r="D8" s="4"/>
      <c r="E8" s="1"/>
      <c r="F8" s="1"/>
      <c r="G8" s="1"/>
      <c r="H8" s="1"/>
    </row>
    <row r="9" spans="2:8" ht="12.75">
      <c r="B9" s="1"/>
      <c r="C9" s="89" t="s">
        <v>40</v>
      </c>
      <c r="D9" s="89"/>
      <c r="E9" s="5"/>
      <c r="F9" s="89" t="s">
        <v>115</v>
      </c>
      <c r="G9" s="89"/>
      <c r="H9" s="6"/>
    </row>
    <row r="10" spans="2:8" ht="13.5" thickBot="1">
      <c r="B10" s="6"/>
      <c r="C10" s="45" t="s">
        <v>116</v>
      </c>
      <c r="D10" s="48" t="s">
        <v>117</v>
      </c>
      <c r="E10" s="5"/>
      <c r="F10" s="45" t="str">
        <f>+C10</f>
        <v>30.09.2005</v>
      </c>
      <c r="G10" s="45" t="str">
        <f>+D10</f>
        <v>30.09.2004</v>
      </c>
      <c r="H10" s="5"/>
    </row>
    <row r="11" spans="3:8" ht="12.75">
      <c r="C11" s="12" t="s">
        <v>8</v>
      </c>
      <c r="D11" s="49" t="str">
        <f>+C11</f>
        <v>RM'000</v>
      </c>
      <c r="F11" s="12" t="str">
        <f>+D11</f>
        <v>RM'000</v>
      </c>
      <c r="G11" s="12" t="str">
        <f>+F11</f>
        <v>RM'000</v>
      </c>
      <c r="H11" s="5"/>
    </row>
    <row r="12" spans="3:8" ht="12.75">
      <c r="C12" s="5"/>
      <c r="D12" s="51"/>
      <c r="F12" s="5"/>
      <c r="G12" s="5"/>
      <c r="H12" s="5"/>
    </row>
    <row r="13" spans="2:9" ht="13.5" thickBot="1">
      <c r="B13" s="1" t="s">
        <v>67</v>
      </c>
      <c r="C13" s="29">
        <f>+F13-1208100</f>
        <v>601969</v>
      </c>
      <c r="D13" s="74">
        <v>492291</v>
      </c>
      <c r="E13" s="54"/>
      <c r="F13" s="75">
        <v>1810069</v>
      </c>
      <c r="G13" s="74">
        <f>1336740+135009</f>
        <v>1471749</v>
      </c>
      <c r="H13" s="21"/>
      <c r="I13" s="13"/>
    </row>
    <row r="14" spans="3:9" ht="13.5" thickTop="1">
      <c r="C14" s="13"/>
      <c r="D14" s="21"/>
      <c r="E14" s="13"/>
      <c r="F14" s="13"/>
      <c r="G14" s="21"/>
      <c r="H14" s="21"/>
      <c r="I14" s="13"/>
    </row>
    <row r="15" spans="2:9" ht="12.75">
      <c r="B15" s="7" t="s">
        <v>34</v>
      </c>
      <c r="C15" s="13"/>
      <c r="D15" s="21"/>
      <c r="E15" s="13"/>
      <c r="F15" s="13"/>
      <c r="G15" s="21"/>
      <c r="H15" s="21"/>
      <c r="I15" s="13"/>
    </row>
    <row r="16" spans="3:9" ht="12.75">
      <c r="C16" s="13"/>
      <c r="D16" s="21"/>
      <c r="E16" s="13"/>
      <c r="F16" s="13"/>
      <c r="G16" s="21"/>
      <c r="H16" s="21"/>
      <c r="I16" s="13"/>
    </row>
    <row r="17" spans="2:9" ht="12.75">
      <c r="B17" s="7" t="s">
        <v>47</v>
      </c>
      <c r="C17" s="13">
        <f>+F17-606</f>
        <v>991</v>
      </c>
      <c r="D17" s="13">
        <v>573</v>
      </c>
      <c r="E17" s="13"/>
      <c r="F17" s="54">
        <v>1597</v>
      </c>
      <c r="G17" s="21">
        <v>4395</v>
      </c>
      <c r="H17" s="21"/>
      <c r="I17" s="13"/>
    </row>
    <row r="18" spans="2:9" ht="12.75">
      <c r="B18" s="11" t="s">
        <v>92</v>
      </c>
      <c r="C18" s="14">
        <f>+F18-20554</f>
        <v>12854</v>
      </c>
      <c r="D18" s="14">
        <v>16556</v>
      </c>
      <c r="E18" s="13"/>
      <c r="F18" s="13">
        <v>33408</v>
      </c>
      <c r="G18" s="21">
        <v>39788</v>
      </c>
      <c r="H18" s="21"/>
      <c r="I18" s="13"/>
    </row>
    <row r="19" spans="2:9" ht="12.75">
      <c r="B19" s="7" t="s">
        <v>46</v>
      </c>
      <c r="C19" s="9">
        <f>+F19--24816</f>
        <v>-13911</v>
      </c>
      <c r="D19" s="9">
        <v>-16425</v>
      </c>
      <c r="E19" s="13"/>
      <c r="F19" s="9">
        <v>-38727</v>
      </c>
      <c r="G19" s="22">
        <v>-38763</v>
      </c>
      <c r="H19" s="21"/>
      <c r="I19" s="13"/>
    </row>
    <row r="20" spans="3:9" ht="12.75">
      <c r="C20" s="13"/>
      <c r="D20" s="21"/>
      <c r="E20" s="13"/>
      <c r="F20" s="13"/>
      <c r="G20" s="21"/>
      <c r="H20" s="21"/>
      <c r="I20" s="13"/>
    </row>
    <row r="21" spans="3:9" ht="12.75">
      <c r="C21" s="13">
        <f>SUM(C17:C19)</f>
        <v>-66</v>
      </c>
      <c r="D21" s="21">
        <f>SUM(D17:D19)</f>
        <v>704</v>
      </c>
      <c r="E21" s="13"/>
      <c r="F21" s="13">
        <f>SUM(F17:F19)</f>
        <v>-3722</v>
      </c>
      <c r="G21" s="21">
        <f>SUM(G17:G19)</f>
        <v>5420</v>
      </c>
      <c r="H21" s="21"/>
      <c r="I21" s="13"/>
    </row>
    <row r="22" spans="2:9" ht="12.75">
      <c r="B22" s="86" t="s">
        <v>145</v>
      </c>
      <c r="C22" s="13"/>
      <c r="D22" s="21"/>
      <c r="E22" s="13"/>
      <c r="F22" s="13"/>
      <c r="G22" s="21"/>
      <c r="H22" s="21"/>
      <c r="I22" s="13"/>
    </row>
    <row r="23" spans="2:9" ht="12.75">
      <c r="B23" s="86"/>
      <c r="C23" s="13"/>
      <c r="D23" s="21"/>
      <c r="E23" s="13"/>
      <c r="F23" s="13"/>
      <c r="G23" s="21"/>
      <c r="H23" s="21"/>
      <c r="I23" s="13"/>
    </row>
    <row r="24" spans="3:9" ht="12.75">
      <c r="C24" s="13"/>
      <c r="D24" s="21"/>
      <c r="E24" s="13"/>
      <c r="F24" s="13"/>
      <c r="G24" s="21"/>
      <c r="H24" s="21"/>
      <c r="I24" s="13"/>
    </row>
    <row r="25" spans="2:9" ht="12.75">
      <c r="B25" s="23" t="s">
        <v>56</v>
      </c>
      <c r="C25" s="13">
        <f>'General fund Revenue Account'!C34</f>
        <v>5017</v>
      </c>
      <c r="D25" s="13">
        <f>'General fund Revenue Account'!D34</f>
        <v>8085</v>
      </c>
      <c r="E25" s="13"/>
      <c r="F25" s="13">
        <f>'General fund Revenue Account'!F34</f>
        <v>-12054</v>
      </c>
      <c r="G25" s="13">
        <f>'General fund Revenue Account'!G34</f>
        <v>-4187</v>
      </c>
      <c r="H25" s="21"/>
      <c r="I25" s="13"/>
    </row>
    <row r="26" spans="2:9" ht="12.75">
      <c r="B26" s="23" t="s">
        <v>106</v>
      </c>
      <c r="C26" s="9">
        <f>-'Life Fund Revenue Account'!C46</f>
        <v>0</v>
      </c>
      <c r="D26" s="9">
        <f>-'Life Fund Revenue Account'!D46</f>
        <v>0</v>
      </c>
      <c r="E26" s="13"/>
      <c r="F26" s="9">
        <f>-'Life Fund Revenue Account'!F46</f>
        <v>0</v>
      </c>
      <c r="G26" s="9">
        <f>-'Life Fund Revenue Account'!G46</f>
        <v>0</v>
      </c>
      <c r="H26" s="21"/>
      <c r="I26" s="13"/>
    </row>
    <row r="27" spans="2:9" ht="12.75">
      <c r="B27" s="23"/>
      <c r="C27" s="14"/>
      <c r="D27" s="14"/>
      <c r="E27" s="14"/>
      <c r="F27" s="14"/>
      <c r="G27" s="14"/>
      <c r="H27" s="21"/>
      <c r="I27" s="13"/>
    </row>
    <row r="28" spans="2:9" ht="12.75">
      <c r="B28" s="7" t="s">
        <v>125</v>
      </c>
      <c r="C28" s="21">
        <f>+C21+C25+C26</f>
        <v>4951</v>
      </c>
      <c r="D28" s="21">
        <f>+D21+D25+D26</f>
        <v>8789</v>
      </c>
      <c r="E28" s="13"/>
      <c r="F28" s="21">
        <f>+F21+F25+F26</f>
        <v>-15776</v>
      </c>
      <c r="G28" s="21">
        <f>+G21+G25+G26</f>
        <v>1233</v>
      </c>
      <c r="H28" s="21"/>
      <c r="I28" s="13"/>
    </row>
    <row r="29" spans="3:9" ht="12.75">
      <c r="C29" s="13"/>
      <c r="D29" s="21"/>
      <c r="E29" s="13"/>
      <c r="F29" s="13"/>
      <c r="G29" s="21"/>
      <c r="H29" s="21"/>
      <c r="I29" s="13"/>
    </row>
    <row r="30" spans="2:9" ht="12.75">
      <c r="B30" s="7" t="s">
        <v>49</v>
      </c>
      <c r="C30" s="13">
        <f>+F30--4622</f>
        <v>-2740</v>
      </c>
      <c r="D30" s="13">
        <v>-2500</v>
      </c>
      <c r="E30" s="13"/>
      <c r="F30" s="13">
        <v>-7362</v>
      </c>
      <c r="G30" s="21">
        <v>-7973</v>
      </c>
      <c r="H30" s="21"/>
      <c r="I30" s="13"/>
    </row>
    <row r="31" spans="3:9" ht="12.75">
      <c r="C31" s="13"/>
      <c r="D31" s="21"/>
      <c r="E31" s="13"/>
      <c r="F31" s="13"/>
      <c r="G31" s="21"/>
      <c r="H31" s="21"/>
      <c r="I31" s="13"/>
    </row>
    <row r="32" spans="2:9" ht="12.75">
      <c r="B32" s="30" t="s">
        <v>97</v>
      </c>
      <c r="C32" s="9">
        <f>+F32--1281</f>
        <v>-713</v>
      </c>
      <c r="D32" s="52">
        <v>-473</v>
      </c>
      <c r="E32" s="54"/>
      <c r="F32" s="52">
        <v>-1994</v>
      </c>
      <c r="G32" s="59">
        <v>-2812</v>
      </c>
      <c r="H32" s="21"/>
      <c r="I32" s="13"/>
    </row>
    <row r="33" spans="3:9" ht="12.75">
      <c r="C33" s="14"/>
      <c r="D33" s="60"/>
      <c r="E33" s="54"/>
      <c r="F33" s="15"/>
      <c r="G33" s="60"/>
      <c r="H33" s="21"/>
      <c r="I33" s="13"/>
    </row>
    <row r="34" spans="2:9" ht="12.75">
      <c r="B34" s="1" t="s">
        <v>126</v>
      </c>
      <c r="C34" s="13">
        <f>+C28+C30+C32</f>
        <v>1498</v>
      </c>
      <c r="D34" s="54">
        <f>SUM(D28:D32)</f>
        <v>5816</v>
      </c>
      <c r="E34" s="54"/>
      <c r="F34" s="54">
        <f>+F28+F30+F32</f>
        <v>-25132</v>
      </c>
      <c r="G34" s="54">
        <f>SUM(G28:G32)</f>
        <v>-9552</v>
      </c>
      <c r="H34" s="21"/>
      <c r="I34" s="13"/>
    </row>
    <row r="35" spans="3:9" ht="12.75">
      <c r="C35" s="13"/>
      <c r="D35" s="65"/>
      <c r="E35" s="54"/>
      <c r="F35" s="54"/>
      <c r="G35" s="65"/>
      <c r="H35" s="21"/>
      <c r="I35" s="13"/>
    </row>
    <row r="36" spans="2:9" ht="12.75">
      <c r="B36" s="7" t="s">
        <v>57</v>
      </c>
      <c r="C36" s="13"/>
      <c r="D36" s="65"/>
      <c r="E36" s="54"/>
      <c r="F36" s="54"/>
      <c r="G36" s="65"/>
      <c r="H36" s="21"/>
      <c r="I36" s="13"/>
    </row>
    <row r="37" spans="2:9" ht="12.75">
      <c r="B37" s="23" t="s">
        <v>85</v>
      </c>
      <c r="C37" s="70">
        <f>+F37-4734</f>
        <v>-3058</v>
      </c>
      <c r="D37" s="66">
        <v>-3882</v>
      </c>
      <c r="E37" s="54"/>
      <c r="F37" s="71">
        <v>1676</v>
      </c>
      <c r="G37" s="66">
        <v>-340</v>
      </c>
      <c r="H37" s="21"/>
      <c r="I37" s="13"/>
    </row>
    <row r="38" spans="2:9" ht="12.75">
      <c r="B38" s="23" t="s">
        <v>86</v>
      </c>
      <c r="C38" s="53">
        <f>+F38--44</f>
        <v>-21</v>
      </c>
      <c r="D38" s="67">
        <v>-157</v>
      </c>
      <c r="E38" s="54"/>
      <c r="F38" s="68">
        <v>-65</v>
      </c>
      <c r="G38" s="67">
        <v>-428</v>
      </c>
      <c r="H38" s="21"/>
      <c r="I38" s="13"/>
    </row>
    <row r="39" spans="2:9" ht="12.75">
      <c r="B39" s="23"/>
      <c r="C39" s="14"/>
      <c r="D39" s="60"/>
      <c r="E39" s="13"/>
      <c r="F39" s="14"/>
      <c r="G39" s="60"/>
      <c r="H39" s="21"/>
      <c r="I39" s="13"/>
    </row>
    <row r="40" spans="3:9" ht="12.75">
      <c r="C40" s="9">
        <f>SUM(C37:C38)</f>
        <v>-3079</v>
      </c>
      <c r="D40" s="22">
        <f>SUM(D37:D38)</f>
        <v>-4039</v>
      </c>
      <c r="E40" s="13"/>
      <c r="F40" s="9">
        <f>SUM(F37:F38)</f>
        <v>1611</v>
      </c>
      <c r="G40" s="22">
        <f>SUM(G37:G38)</f>
        <v>-768</v>
      </c>
      <c r="H40" s="21"/>
      <c r="I40" s="13"/>
    </row>
    <row r="41" spans="3:9" ht="12.75">
      <c r="C41" s="14"/>
      <c r="D41" s="20"/>
      <c r="E41" s="13"/>
      <c r="F41" s="14"/>
      <c r="G41" s="20"/>
      <c r="H41" s="21"/>
      <c r="I41" s="13"/>
    </row>
    <row r="42" spans="2:9" ht="12.75">
      <c r="B42" s="1" t="s">
        <v>128</v>
      </c>
      <c r="C42" s="13">
        <f>+C34+C40</f>
        <v>-1581</v>
      </c>
      <c r="D42" s="13">
        <f>+D34+D40</f>
        <v>1777</v>
      </c>
      <c r="E42" s="13"/>
      <c r="F42" s="13">
        <f>+F34+F40</f>
        <v>-23521</v>
      </c>
      <c r="G42" s="13">
        <f>+G34+G40</f>
        <v>-10320</v>
      </c>
      <c r="H42" s="21"/>
      <c r="I42" s="13"/>
    </row>
    <row r="43" spans="3:9" ht="12.75">
      <c r="C43" s="21"/>
      <c r="D43" s="21"/>
      <c r="E43" s="13"/>
      <c r="F43" s="21"/>
      <c r="G43" s="21"/>
      <c r="H43" s="21"/>
      <c r="I43" s="13"/>
    </row>
    <row r="44" spans="2:9" ht="12.75">
      <c r="B44" s="7" t="s">
        <v>58</v>
      </c>
      <c r="C44" s="21">
        <f>+F44-71</f>
        <v>-447</v>
      </c>
      <c r="D44" s="21">
        <v>9</v>
      </c>
      <c r="E44" s="13"/>
      <c r="F44" s="21">
        <v>-376</v>
      </c>
      <c r="G44" s="21">
        <v>-139</v>
      </c>
      <c r="H44" s="21"/>
      <c r="I44" s="13"/>
    </row>
    <row r="45" spans="3:9" ht="12.75">
      <c r="C45" s="21"/>
      <c r="D45" s="21"/>
      <c r="E45" s="13"/>
      <c r="F45" s="21"/>
      <c r="G45" s="21"/>
      <c r="H45" s="21"/>
      <c r="I45" s="13"/>
    </row>
    <row r="46" spans="2:9" ht="26.25" thickBot="1">
      <c r="B46" s="10" t="s">
        <v>127</v>
      </c>
      <c r="C46" s="25">
        <f>+C42+C44</f>
        <v>-2028</v>
      </c>
      <c r="D46" s="25">
        <f>+D42+D44</f>
        <v>1786</v>
      </c>
      <c r="E46" s="13"/>
      <c r="F46" s="25">
        <f>+F42+F44</f>
        <v>-23897</v>
      </c>
      <c r="G46" s="25">
        <f>+G42+G44</f>
        <v>-10459</v>
      </c>
      <c r="H46" s="13"/>
      <c r="I46" s="13"/>
    </row>
    <row r="47" spans="2:9" ht="13.5" thickTop="1">
      <c r="B47" s="11"/>
      <c r="C47" s="64"/>
      <c r="D47" s="64"/>
      <c r="E47" s="64"/>
      <c r="F47" s="64"/>
      <c r="G47" s="64"/>
      <c r="H47" s="13"/>
      <c r="I47" s="13"/>
    </row>
    <row r="48" spans="2:8" ht="12.75">
      <c r="B48" s="11" t="s">
        <v>129</v>
      </c>
      <c r="C48" s="64"/>
      <c r="D48" s="64"/>
      <c r="E48" s="64"/>
      <c r="F48" s="64"/>
      <c r="G48" s="64"/>
      <c r="H48" s="13"/>
    </row>
    <row r="49" spans="2:8" ht="12.75">
      <c r="B49" s="24" t="s">
        <v>59</v>
      </c>
      <c r="C49" s="72">
        <f>C46/'Condensed Balance Sheet'!C65*100</f>
        <v>-1.3326586803524842</v>
      </c>
      <c r="D49" s="72">
        <f>D46/'Condensed Balance Sheet'!C65*100</f>
        <v>1.1736333348666357</v>
      </c>
      <c r="E49" s="54"/>
      <c r="F49" s="72">
        <f>F46/'Condensed Balance Sheet'!C65*100</f>
        <v>-15.70342430196416</v>
      </c>
      <c r="G49" s="72">
        <f>G46/'Condensed Balance Sheet'!C65*100</f>
        <v>-6.87291772081195</v>
      </c>
      <c r="H49" s="13"/>
    </row>
    <row r="50" spans="2:8" ht="12.75">
      <c r="B50" s="23"/>
      <c r="C50" s="50"/>
      <c r="D50" s="50"/>
      <c r="E50" s="13"/>
      <c r="F50" s="50"/>
      <c r="G50" s="50"/>
      <c r="H50" s="13"/>
    </row>
    <row r="51" spans="2:8" ht="12.75">
      <c r="B51" s="23"/>
      <c r="C51" s="50"/>
      <c r="D51" s="50"/>
      <c r="E51" s="13"/>
      <c r="F51" s="50"/>
      <c r="G51" s="50"/>
      <c r="H51" s="13"/>
    </row>
    <row r="52" spans="2:8" ht="12.75">
      <c r="B52" s="85" t="s">
        <v>141</v>
      </c>
      <c r="C52" s="85"/>
      <c r="D52" s="85"/>
      <c r="E52" s="85"/>
      <c r="F52" s="85"/>
      <c r="G52" s="85"/>
      <c r="H52" s="21"/>
    </row>
    <row r="53" spans="2:8" ht="12.75">
      <c r="B53" s="86"/>
      <c r="C53" s="86"/>
      <c r="D53" s="86"/>
      <c r="E53" s="86"/>
      <c r="F53" s="86"/>
      <c r="G53" s="86"/>
      <c r="H53" s="21"/>
    </row>
    <row r="54" spans="3:8" ht="12.75">
      <c r="C54" s="13"/>
      <c r="D54" s="13"/>
      <c r="E54" s="13"/>
      <c r="F54" s="21"/>
      <c r="G54" s="13"/>
      <c r="H54" s="13"/>
    </row>
    <row r="55" spans="2:8" ht="12.75">
      <c r="B55" s="84" t="s">
        <v>101</v>
      </c>
      <c r="C55" s="84"/>
      <c r="D55" s="84"/>
      <c r="E55" s="84"/>
      <c r="F55" s="87"/>
      <c r="G55" s="87"/>
      <c r="H55" s="13"/>
    </row>
    <row r="56" spans="2:8" ht="12.75">
      <c r="B56" s="84"/>
      <c r="C56" s="84"/>
      <c r="D56" s="84"/>
      <c r="E56" s="84"/>
      <c r="F56" s="87"/>
      <c r="G56" s="87"/>
      <c r="H56" s="21"/>
    </row>
    <row r="57" spans="2:8" ht="12.75">
      <c r="B57" s="62"/>
      <c r="C57" s="62"/>
      <c r="D57" s="62"/>
      <c r="E57" s="62"/>
      <c r="F57" s="21"/>
      <c r="G57" s="21"/>
      <c r="H57" s="21"/>
    </row>
    <row r="58" spans="2:8" ht="12.75">
      <c r="B58" s="1" t="s">
        <v>146</v>
      </c>
      <c r="C58" s="13"/>
      <c r="D58" s="21"/>
      <c r="E58" s="13"/>
      <c r="F58" s="21"/>
      <c r="G58" s="21"/>
      <c r="H58" s="21"/>
    </row>
    <row r="59" spans="3:8" ht="12.75">
      <c r="C59" s="13"/>
      <c r="D59" s="21"/>
      <c r="E59" s="13"/>
      <c r="F59" s="21"/>
      <c r="G59" s="21"/>
      <c r="H59" s="21"/>
    </row>
    <row r="60" spans="3:8" ht="12.75">
      <c r="C60" s="13"/>
      <c r="D60" s="13"/>
      <c r="E60" s="13"/>
      <c r="F60" s="21"/>
      <c r="G60" s="13"/>
      <c r="H60" s="13"/>
    </row>
    <row r="61" spans="3:8" ht="12.75">
      <c r="C61" s="13"/>
      <c r="D61" s="13"/>
      <c r="E61" s="13"/>
      <c r="F61" s="21"/>
      <c r="G61" s="13"/>
      <c r="H61" s="13"/>
    </row>
    <row r="62" spans="3:6" ht="12.75">
      <c r="C62" s="13"/>
      <c r="D62" s="13"/>
      <c r="E62" s="13"/>
      <c r="F62" s="21"/>
    </row>
    <row r="63" spans="3:6" ht="12.75">
      <c r="C63" s="13"/>
      <c r="D63" s="13"/>
      <c r="E63" s="13"/>
      <c r="F63" s="21"/>
    </row>
    <row r="64" spans="3:6" ht="12.75">
      <c r="C64" s="13"/>
      <c r="D64" s="13"/>
      <c r="E64" s="13"/>
      <c r="F64" s="21"/>
    </row>
  </sheetData>
  <mergeCells count="6">
    <mergeCell ref="B52:G53"/>
    <mergeCell ref="B55:G56"/>
    <mergeCell ref="B4:G5"/>
    <mergeCell ref="C9:D9"/>
    <mergeCell ref="F9:G9"/>
    <mergeCell ref="B22:B23"/>
  </mergeCells>
  <printOptions/>
  <pageMargins left="0.5" right="0.5" top="0.5" bottom="0.5" header="0.5" footer="0.5"/>
  <pageSetup fitToHeight="1" fitToWidth="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2:I46"/>
  <sheetViews>
    <sheetView tabSelected="1" zoomScale="80" zoomScaleNormal="80" workbookViewId="0" topLeftCell="A1">
      <selection activeCell="G16" sqref="G16"/>
    </sheetView>
  </sheetViews>
  <sheetFormatPr defaultColWidth="9.140625" defaultRowHeight="12.75"/>
  <cols>
    <col min="1" max="1" width="7.7109375" style="7" customWidth="1"/>
    <col min="2" max="2" width="42.57421875" style="7" customWidth="1"/>
    <col min="3" max="4" width="14.57421875" style="7" customWidth="1"/>
    <col min="5" max="5" width="1.7109375" style="7" customWidth="1"/>
    <col min="6" max="7" width="14.57421875" style="7" customWidth="1"/>
    <col min="8" max="8" width="7.57421875" style="7" customWidth="1"/>
    <col min="9" max="60" width="16.140625" style="7" customWidth="1"/>
    <col min="61" max="16384" width="3.57421875" style="7" customWidth="1"/>
  </cols>
  <sheetData>
    <row r="2" spans="1:7" ht="12.75">
      <c r="A2" s="1"/>
      <c r="B2" s="1" t="s">
        <v>0</v>
      </c>
      <c r="C2" s="1"/>
      <c r="D2" s="1"/>
      <c r="E2" s="1"/>
      <c r="F2" s="1"/>
      <c r="G2" s="1"/>
    </row>
    <row r="3" spans="1:7" ht="12.75">
      <c r="A3" s="1"/>
      <c r="B3" s="1"/>
      <c r="C3" s="1"/>
      <c r="D3" s="1"/>
      <c r="E3" s="1"/>
      <c r="F3" s="1"/>
      <c r="G3" s="1"/>
    </row>
    <row r="4" spans="1:7" ht="12.75" customHeight="1">
      <c r="A4" s="1"/>
      <c r="B4" s="88" t="s">
        <v>114</v>
      </c>
      <c r="C4" s="86"/>
      <c r="D4" s="86"/>
      <c r="E4" s="86"/>
      <c r="F4" s="86"/>
      <c r="G4" s="86"/>
    </row>
    <row r="5" spans="1:7" ht="12.75">
      <c r="A5" s="1"/>
      <c r="B5" s="86"/>
      <c r="C5" s="86"/>
      <c r="D5" s="86"/>
      <c r="E5" s="86"/>
      <c r="F5" s="86"/>
      <c r="G5" s="86"/>
    </row>
    <row r="6" spans="1:7" ht="12.75">
      <c r="A6" s="1"/>
      <c r="B6" s="2"/>
      <c r="C6" s="2"/>
      <c r="D6" s="2"/>
      <c r="E6" s="2"/>
      <c r="F6" s="2"/>
      <c r="G6" s="2"/>
    </row>
    <row r="7" spans="1:7" ht="12.75">
      <c r="A7" s="1"/>
      <c r="B7" s="1" t="s">
        <v>136</v>
      </c>
      <c r="C7" s="4"/>
      <c r="D7" s="4"/>
      <c r="E7" s="1"/>
      <c r="F7" s="1"/>
      <c r="G7" s="1"/>
    </row>
    <row r="8" spans="1:7" ht="12.75">
      <c r="A8" s="1"/>
      <c r="B8" s="1"/>
      <c r="C8" s="1"/>
      <c r="D8" s="1"/>
      <c r="E8" s="1"/>
      <c r="F8" s="6"/>
      <c r="G8" s="1"/>
    </row>
    <row r="9" spans="1:7" ht="12.75">
      <c r="A9" s="1"/>
      <c r="B9" s="1"/>
      <c r="C9" s="89" t="s">
        <v>40</v>
      </c>
      <c r="D9" s="89"/>
      <c r="E9" s="5"/>
      <c r="F9" s="89" t="s">
        <v>115</v>
      </c>
      <c r="G9" s="89"/>
    </row>
    <row r="10" spans="1:7" ht="13.5" thickBot="1">
      <c r="A10" s="6"/>
      <c r="B10" s="6"/>
      <c r="C10" s="45" t="s">
        <v>116</v>
      </c>
      <c r="D10" s="48" t="s">
        <v>117</v>
      </c>
      <c r="E10" s="5"/>
      <c r="F10" s="45" t="str">
        <f>+C10</f>
        <v>30.09.2005</v>
      </c>
      <c r="G10" s="45" t="str">
        <f>+D10</f>
        <v>30.09.2004</v>
      </c>
    </row>
    <row r="11" spans="1:7" ht="12.75">
      <c r="A11" s="6"/>
      <c r="C11" s="12" t="s">
        <v>8</v>
      </c>
      <c r="D11" s="49" t="str">
        <f>+C11</f>
        <v>RM'000</v>
      </c>
      <c r="F11" s="12" t="str">
        <f>+D11</f>
        <v>RM'000</v>
      </c>
      <c r="G11" s="12" t="str">
        <f>+F11</f>
        <v>RM'000</v>
      </c>
    </row>
    <row r="12" spans="1:7" ht="12.75">
      <c r="A12" s="6"/>
      <c r="C12" s="12"/>
      <c r="D12" s="49"/>
      <c r="F12" s="12"/>
      <c r="G12" s="12"/>
    </row>
    <row r="13" spans="1:9" ht="12.75">
      <c r="A13" s="6"/>
      <c r="B13" s="7" t="s">
        <v>41</v>
      </c>
      <c r="C13" s="15">
        <f>+F13-230914</f>
        <v>95833</v>
      </c>
      <c r="D13" s="20">
        <v>83951</v>
      </c>
      <c r="E13" s="13"/>
      <c r="F13" s="15">
        <v>326747</v>
      </c>
      <c r="G13" s="20">
        <v>288016</v>
      </c>
      <c r="I13" s="13"/>
    </row>
    <row r="14" spans="1:9" ht="12.75">
      <c r="A14" s="6"/>
      <c r="B14" s="7" t="s">
        <v>42</v>
      </c>
      <c r="C14" s="52">
        <f>+F14+77332</f>
        <v>-15269</v>
      </c>
      <c r="D14" s="22">
        <v>-17621</v>
      </c>
      <c r="E14" s="14"/>
      <c r="F14" s="52">
        <v>-92601</v>
      </c>
      <c r="G14" s="22">
        <v>-80822</v>
      </c>
      <c r="I14" s="13"/>
    </row>
    <row r="15" spans="3:9" ht="12.75">
      <c r="C15" s="14"/>
      <c r="D15" s="20"/>
      <c r="E15" s="14"/>
      <c r="F15" s="14"/>
      <c r="G15" s="20"/>
      <c r="I15" s="13"/>
    </row>
    <row r="16" spans="2:9" ht="12.75">
      <c r="B16" s="7" t="s">
        <v>43</v>
      </c>
      <c r="C16" s="13">
        <f>+C13+C14</f>
        <v>80564</v>
      </c>
      <c r="D16" s="13">
        <f>+D13+D14</f>
        <v>66330</v>
      </c>
      <c r="E16" s="13"/>
      <c r="F16" s="13">
        <f>+F13+F14</f>
        <v>234146</v>
      </c>
      <c r="G16" s="13">
        <f>+G13+G14</f>
        <v>207194</v>
      </c>
      <c r="I16" s="13"/>
    </row>
    <row r="17" spans="2:9" ht="12.75">
      <c r="B17" s="23"/>
      <c r="C17" s="13"/>
      <c r="D17" s="21"/>
      <c r="E17" s="13"/>
      <c r="F17" s="13"/>
      <c r="G17" s="21"/>
      <c r="I17" s="13"/>
    </row>
    <row r="18" spans="2:9" ht="25.5">
      <c r="B18" s="46" t="s">
        <v>91</v>
      </c>
      <c r="C18" s="9">
        <f>+F18+5135</f>
        <v>-2157</v>
      </c>
      <c r="D18" s="9">
        <v>9272</v>
      </c>
      <c r="E18" s="13"/>
      <c r="F18" s="9">
        <v>-7292</v>
      </c>
      <c r="G18" s="22">
        <v>36792</v>
      </c>
      <c r="I18" s="13"/>
    </row>
    <row r="19" spans="3:9" ht="12.75">
      <c r="C19" s="14"/>
      <c r="D19" s="20"/>
      <c r="E19" s="13"/>
      <c r="F19" s="14"/>
      <c r="G19" s="20"/>
      <c r="I19" s="13"/>
    </row>
    <row r="20" spans="2:9" ht="12.75">
      <c r="B20" s="7" t="s">
        <v>52</v>
      </c>
      <c r="C20" s="13">
        <f>+C16+C18</f>
        <v>78407</v>
      </c>
      <c r="D20" s="13">
        <f>+D16+D18</f>
        <v>75602</v>
      </c>
      <c r="E20" s="13"/>
      <c r="F20" s="13">
        <f>+F16+F18</f>
        <v>226854</v>
      </c>
      <c r="G20" s="13">
        <f>+G16+G18</f>
        <v>243986</v>
      </c>
      <c r="I20" s="13"/>
    </row>
    <row r="21" spans="3:9" ht="12.75">
      <c r="C21" s="13"/>
      <c r="D21" s="21"/>
      <c r="E21" s="13"/>
      <c r="F21" s="13"/>
      <c r="G21" s="21"/>
      <c r="I21" s="13"/>
    </row>
    <row r="22" spans="2:9" ht="12.75">
      <c r="B22" s="17" t="s">
        <v>53</v>
      </c>
      <c r="C22" s="15">
        <f>+F22+94152</f>
        <v>-50475</v>
      </c>
      <c r="D22" s="20">
        <v>-43430</v>
      </c>
      <c r="E22" s="13"/>
      <c r="F22" s="13">
        <v>-144627</v>
      </c>
      <c r="G22" s="21">
        <v>-174340</v>
      </c>
      <c r="I22" s="13"/>
    </row>
    <row r="23" spans="2:9" ht="12.75">
      <c r="B23" s="7" t="s">
        <v>54</v>
      </c>
      <c r="C23" s="52">
        <f>+F23+14205</f>
        <v>-9012</v>
      </c>
      <c r="D23" s="22">
        <v>-7661</v>
      </c>
      <c r="E23" s="13"/>
      <c r="F23" s="9">
        <v>-23217</v>
      </c>
      <c r="G23" s="22">
        <v>-21770</v>
      </c>
      <c r="I23" s="13"/>
    </row>
    <row r="24" spans="3:9" ht="12.75">
      <c r="C24" s="14"/>
      <c r="D24" s="20"/>
      <c r="E24" s="14"/>
      <c r="F24" s="14"/>
      <c r="G24" s="20"/>
      <c r="I24" s="13"/>
    </row>
    <row r="25" spans="2:9" ht="12.75">
      <c r="B25" s="46" t="s">
        <v>148</v>
      </c>
      <c r="C25" s="14">
        <f>+C20+C22+C23</f>
        <v>18920</v>
      </c>
      <c r="D25" s="14">
        <f>+D20+D22+D23</f>
        <v>24511</v>
      </c>
      <c r="E25" s="14"/>
      <c r="F25" s="14">
        <f>+F20+F22+F23</f>
        <v>59010</v>
      </c>
      <c r="G25" s="14">
        <f>+G20+G22+G23</f>
        <v>47876</v>
      </c>
      <c r="I25" s="13"/>
    </row>
    <row r="26" spans="3:9" ht="12.75">
      <c r="C26" s="14"/>
      <c r="D26" s="20"/>
      <c r="E26" s="14"/>
      <c r="F26" s="14"/>
      <c r="G26" s="20"/>
      <c r="I26" s="13"/>
    </row>
    <row r="27" spans="2:9" ht="12.75">
      <c r="B27" s="7" t="s">
        <v>46</v>
      </c>
      <c r="C27" s="52">
        <f>+F27+40390</f>
        <v>-18694</v>
      </c>
      <c r="D27" s="22">
        <v>-20315</v>
      </c>
      <c r="E27" s="14"/>
      <c r="F27" s="9">
        <v>-59084</v>
      </c>
      <c r="G27" s="22">
        <v>-55673</v>
      </c>
      <c r="I27" s="13"/>
    </row>
    <row r="28" spans="1:9" ht="12.75">
      <c r="A28" s="1"/>
      <c r="C28" s="14"/>
      <c r="D28" s="20"/>
      <c r="E28" s="14"/>
      <c r="F28" s="14"/>
      <c r="G28" s="20"/>
      <c r="I28" s="13"/>
    </row>
    <row r="29" spans="2:9" ht="12.75">
      <c r="B29" s="46" t="s">
        <v>149</v>
      </c>
      <c r="C29" s="20">
        <f>+C25+C27</f>
        <v>226</v>
      </c>
      <c r="D29" s="20">
        <f>+D25+D27</f>
        <v>4196</v>
      </c>
      <c r="E29" s="14"/>
      <c r="F29" s="20">
        <f>+F25+F27</f>
        <v>-74</v>
      </c>
      <c r="G29" s="20">
        <f>+G25+G27</f>
        <v>-7797</v>
      </c>
      <c r="I29" s="13"/>
    </row>
    <row r="30" spans="3:9" ht="12.75">
      <c r="C30" s="20"/>
      <c r="D30" s="20"/>
      <c r="E30" s="14"/>
      <c r="F30" s="20"/>
      <c r="G30" s="20"/>
      <c r="I30" s="13"/>
    </row>
    <row r="31" spans="2:9" ht="12.75">
      <c r="B31" s="7" t="s">
        <v>47</v>
      </c>
      <c r="C31" s="15">
        <f>+F31-6337</f>
        <v>5599</v>
      </c>
      <c r="D31" s="20">
        <v>6554</v>
      </c>
      <c r="E31" s="14"/>
      <c r="F31" s="14">
        <v>11936</v>
      </c>
      <c r="G31" s="14">
        <v>17652</v>
      </c>
      <c r="I31" s="13"/>
    </row>
    <row r="32" spans="2:9" ht="12.75">
      <c r="B32" s="11" t="s">
        <v>113</v>
      </c>
      <c r="C32" s="52">
        <f>+F32+23108</f>
        <v>-808</v>
      </c>
      <c r="D32" s="22">
        <v>-2665</v>
      </c>
      <c r="E32" s="14"/>
      <c r="F32" s="9">
        <v>-23916</v>
      </c>
      <c r="G32" s="9">
        <v>-14042</v>
      </c>
      <c r="I32" s="13"/>
    </row>
    <row r="33" spans="2:9" ht="12.75">
      <c r="B33" s="11"/>
      <c r="C33" s="15"/>
      <c r="D33" s="20"/>
      <c r="E33" s="14"/>
      <c r="F33" s="14"/>
      <c r="G33" s="14"/>
      <c r="I33" s="13"/>
    </row>
    <row r="34" spans="2:7" ht="26.25" thickBot="1">
      <c r="B34" s="10" t="s">
        <v>132</v>
      </c>
      <c r="C34" s="27">
        <f>SUM(C29+C31+C32)</f>
        <v>5017</v>
      </c>
      <c r="D34" s="27">
        <f>SUM(D29+D31+D32)</f>
        <v>8085</v>
      </c>
      <c r="E34" s="14"/>
      <c r="F34" s="27">
        <f>SUM(F29+F31+F32)</f>
        <v>-12054</v>
      </c>
      <c r="G34" s="27">
        <f>SUM(G29+G31+G32)</f>
        <v>-4187</v>
      </c>
    </row>
    <row r="35" spans="2:7" ht="13.5" thickTop="1">
      <c r="B35" s="26"/>
      <c r="C35" s="20"/>
      <c r="D35" s="20"/>
      <c r="E35" s="14"/>
      <c r="F35" s="20"/>
      <c r="G35" s="20"/>
    </row>
    <row r="36" spans="2:7" ht="12.75">
      <c r="B36" s="12"/>
      <c r="C36" s="14"/>
      <c r="D36" s="18"/>
      <c r="E36" s="18"/>
      <c r="F36" s="14"/>
      <c r="G36" s="18"/>
    </row>
    <row r="37" spans="2:7" ht="12.75">
      <c r="B37" s="85" t="s">
        <v>137</v>
      </c>
      <c r="C37" s="86"/>
      <c r="D37" s="86"/>
      <c r="E37" s="86"/>
      <c r="F37" s="86"/>
      <c r="G37" s="86"/>
    </row>
    <row r="38" spans="2:7" ht="12.75">
      <c r="B38" s="86"/>
      <c r="C38" s="86"/>
      <c r="D38" s="86"/>
      <c r="E38" s="86"/>
      <c r="F38" s="86"/>
      <c r="G38" s="86"/>
    </row>
    <row r="39" spans="3:7" ht="12.75">
      <c r="C39" s="18"/>
      <c r="D39" s="18"/>
      <c r="E39" s="18"/>
      <c r="F39" s="18"/>
      <c r="G39" s="18"/>
    </row>
    <row r="40" spans="3:7" ht="12.75">
      <c r="C40" s="18"/>
      <c r="D40" s="18"/>
      <c r="E40" s="18"/>
      <c r="F40" s="18"/>
      <c r="G40" s="18"/>
    </row>
    <row r="41" spans="3:7" ht="12.75">
      <c r="C41" s="18"/>
      <c r="D41" s="18"/>
      <c r="E41" s="18"/>
      <c r="F41" s="18"/>
      <c r="G41" s="18"/>
    </row>
    <row r="42" spans="3:7" ht="12.75">
      <c r="C42" s="18"/>
      <c r="D42" s="18"/>
      <c r="E42" s="18"/>
      <c r="F42" s="18"/>
      <c r="G42" s="18"/>
    </row>
    <row r="43" spans="3:7" ht="12.75">
      <c r="C43" s="18"/>
      <c r="D43" s="18"/>
      <c r="E43" s="18"/>
      <c r="F43" s="18"/>
      <c r="G43" s="18"/>
    </row>
    <row r="44" spans="3:7" ht="12.75">
      <c r="C44" s="18"/>
      <c r="D44" s="18"/>
      <c r="E44" s="18"/>
      <c r="F44" s="18"/>
      <c r="G44" s="18"/>
    </row>
    <row r="45" spans="3:7" ht="12.75">
      <c r="C45" s="18"/>
      <c r="D45" s="18"/>
      <c r="E45" s="18"/>
      <c r="F45" s="18"/>
      <c r="G45" s="18"/>
    </row>
    <row r="46" spans="3:7" ht="12.75">
      <c r="C46" s="18"/>
      <c r="D46" s="18"/>
      <c r="E46" s="18"/>
      <c r="F46" s="18"/>
      <c r="G46" s="18"/>
    </row>
  </sheetData>
  <mergeCells count="4">
    <mergeCell ref="B37:G38"/>
    <mergeCell ref="B4:G5"/>
    <mergeCell ref="C9:D9"/>
    <mergeCell ref="F9:G9"/>
  </mergeCells>
  <printOptions/>
  <pageMargins left="0.5" right="0.5" top="0.5" bottom="0.5" header="0.5" footer="0.5"/>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B2:G46"/>
  <sheetViews>
    <sheetView zoomScale="80" zoomScaleNormal="80" zoomScaleSheetLayoutView="80" workbookViewId="0" topLeftCell="A27">
      <selection activeCell="E43" sqref="E43"/>
    </sheetView>
  </sheetViews>
  <sheetFormatPr defaultColWidth="9.140625" defaultRowHeight="12.75"/>
  <cols>
    <col min="1" max="1" width="7.7109375" style="7" customWidth="1"/>
    <col min="2" max="2" width="42.7109375" style="7" customWidth="1"/>
    <col min="3" max="3" width="17.7109375" style="7" customWidth="1"/>
    <col min="4" max="4" width="1.57421875" style="18" customWidth="1"/>
    <col min="5" max="5" width="17.57421875" style="7" customWidth="1"/>
    <col min="6" max="6" width="7.57421875" style="7" customWidth="1"/>
    <col min="7" max="7" width="11.28125" style="13" bestFit="1" customWidth="1"/>
    <col min="8" max="8" width="9.421875" style="7" customWidth="1"/>
    <col min="9" max="16384" width="9.140625" style="7" customWidth="1"/>
  </cols>
  <sheetData>
    <row r="2" ht="12.75">
      <c r="B2" s="1" t="s">
        <v>0</v>
      </c>
    </row>
    <row r="3" ht="12.75">
      <c r="B3" s="1"/>
    </row>
    <row r="4" spans="2:7" ht="12.75" customHeight="1">
      <c r="B4" s="82" t="s">
        <v>124</v>
      </c>
      <c r="C4" s="83"/>
      <c r="D4" s="83"/>
      <c r="E4" s="83"/>
      <c r="F4" s="2"/>
      <c r="G4" s="3"/>
    </row>
    <row r="5" spans="2:7" ht="12.75">
      <c r="B5" s="83"/>
      <c r="C5" s="83"/>
      <c r="D5" s="83"/>
      <c r="E5" s="83"/>
      <c r="F5" s="2"/>
      <c r="G5" s="3"/>
    </row>
    <row r="6" ht="12.75">
      <c r="B6" s="1"/>
    </row>
    <row r="7" ht="12.75">
      <c r="B7" s="1" t="s">
        <v>1</v>
      </c>
    </row>
    <row r="9" spans="3:5" ht="12.75">
      <c r="C9" s="5" t="s">
        <v>2</v>
      </c>
      <c r="D9" s="19"/>
      <c r="E9" s="5" t="s">
        <v>2</v>
      </c>
    </row>
    <row r="10" spans="3:5" ht="12.75">
      <c r="C10" s="5" t="s">
        <v>3</v>
      </c>
      <c r="D10" s="19"/>
      <c r="E10" s="5" t="s">
        <v>5</v>
      </c>
    </row>
    <row r="11" spans="3:5" ht="12.75">
      <c r="C11" s="5" t="s">
        <v>4</v>
      </c>
      <c r="D11" s="19"/>
      <c r="E11" s="5" t="s">
        <v>25</v>
      </c>
    </row>
    <row r="12" spans="3:5" ht="12.75">
      <c r="C12" s="5" t="s">
        <v>6</v>
      </c>
      <c r="D12" s="19"/>
      <c r="E12" s="5" t="s">
        <v>26</v>
      </c>
    </row>
    <row r="13" spans="3:5" ht="12.75">
      <c r="C13" s="5" t="s">
        <v>116</v>
      </c>
      <c r="D13" s="19"/>
      <c r="E13" s="5" t="s">
        <v>88</v>
      </c>
    </row>
    <row r="14" spans="3:5" ht="13.5" thickBot="1">
      <c r="C14" s="78"/>
      <c r="D14" s="33"/>
      <c r="E14" s="45" t="s">
        <v>7</v>
      </c>
    </row>
    <row r="15" spans="3:5" ht="12.75">
      <c r="C15" s="79" t="s">
        <v>8</v>
      </c>
      <c r="D15" s="33"/>
      <c r="E15" s="33" t="s">
        <v>8</v>
      </c>
    </row>
    <row r="16" spans="3:5" ht="12.75">
      <c r="C16" s="79"/>
      <c r="D16" s="33"/>
      <c r="E16" s="33"/>
    </row>
    <row r="17" spans="2:5" ht="12.75">
      <c r="B17" s="1" t="s">
        <v>9</v>
      </c>
      <c r="C17" s="80"/>
      <c r="D17" s="35"/>
      <c r="E17" s="39"/>
    </row>
    <row r="18" spans="2:5" ht="12.75">
      <c r="B18" s="1"/>
      <c r="C18" s="80"/>
      <c r="D18" s="35"/>
      <c r="E18" s="39"/>
    </row>
    <row r="19" spans="2:5" ht="12.75">
      <c r="B19" s="7" t="s">
        <v>10</v>
      </c>
      <c r="C19" s="54">
        <v>33003</v>
      </c>
      <c r="D19" s="14"/>
      <c r="E19" s="13">
        <v>37103</v>
      </c>
    </row>
    <row r="20" spans="2:5" ht="12.75">
      <c r="B20" s="7" t="s">
        <v>11</v>
      </c>
      <c r="C20" s="54">
        <v>3495054</v>
      </c>
      <c r="D20" s="14"/>
      <c r="E20" s="13">
        <v>3139795</v>
      </c>
    </row>
    <row r="21" spans="2:5" ht="12.75">
      <c r="B21" s="7" t="s">
        <v>12</v>
      </c>
      <c r="C21" s="54">
        <v>818463</v>
      </c>
      <c r="D21" s="14"/>
      <c r="E21" s="13">
        <v>751655</v>
      </c>
    </row>
    <row r="22" spans="2:5" ht="12.75">
      <c r="B22" s="7" t="s">
        <v>28</v>
      </c>
      <c r="C22" s="54">
        <v>10505</v>
      </c>
      <c r="D22" s="14"/>
      <c r="E22" s="13">
        <v>5374</v>
      </c>
    </row>
    <row r="23" spans="2:5" ht="12.75">
      <c r="B23" s="7" t="s">
        <v>82</v>
      </c>
      <c r="C23" s="54">
        <v>7304</v>
      </c>
      <c r="D23" s="14"/>
      <c r="E23" s="13">
        <v>1759</v>
      </c>
    </row>
    <row r="24" spans="2:5" ht="12.75">
      <c r="B24" s="7" t="s">
        <v>13</v>
      </c>
      <c r="C24" s="54">
        <v>77557</v>
      </c>
      <c r="D24" s="14"/>
      <c r="E24" s="13">
        <v>100119</v>
      </c>
    </row>
    <row r="25" spans="2:5" ht="12.75">
      <c r="B25" s="7" t="s">
        <v>93</v>
      </c>
      <c r="C25" s="54">
        <v>485036</v>
      </c>
      <c r="D25" s="14"/>
      <c r="E25" s="13">
        <v>750267</v>
      </c>
    </row>
    <row r="26" spans="2:5" ht="12.75">
      <c r="B26" s="7" t="s">
        <v>14</v>
      </c>
      <c r="C26" s="15">
        <v>21921</v>
      </c>
      <c r="D26" s="14"/>
      <c r="E26" s="14">
        <v>43009</v>
      </c>
    </row>
    <row r="27" spans="2:5" ht="12.75">
      <c r="B27" s="7" t="s">
        <v>138</v>
      </c>
      <c r="C27" s="15">
        <v>319815</v>
      </c>
      <c r="D27" s="14"/>
      <c r="E27" s="14">
        <v>259978</v>
      </c>
    </row>
    <row r="28" spans="2:5" ht="18" customHeight="1" thickBot="1">
      <c r="B28" s="7" t="s">
        <v>15</v>
      </c>
      <c r="C28" s="77">
        <f>SUM(C19:C27)</f>
        <v>5268658</v>
      </c>
      <c r="D28" s="14"/>
      <c r="E28" s="25">
        <f>SUM(E19:E27)</f>
        <v>5089059</v>
      </c>
    </row>
    <row r="29" spans="3:6" ht="13.5" thickTop="1">
      <c r="C29" s="15"/>
      <c r="D29" s="14"/>
      <c r="E29" s="14"/>
      <c r="F29" s="18"/>
    </row>
    <row r="30" spans="2:6" ht="12.75">
      <c r="B30" s="1" t="s">
        <v>16</v>
      </c>
      <c r="C30" s="15"/>
      <c r="D30" s="14"/>
      <c r="E30" s="14"/>
      <c r="F30" s="18"/>
    </row>
    <row r="31" spans="3:6" ht="12.75">
      <c r="C31" s="15"/>
      <c r="D31" s="14"/>
      <c r="E31" s="14"/>
      <c r="F31" s="18"/>
    </row>
    <row r="32" spans="2:6" ht="12.75">
      <c r="B32" s="7" t="s">
        <v>17</v>
      </c>
      <c r="C32" s="15">
        <v>12954</v>
      </c>
      <c r="D32" s="14"/>
      <c r="E32" s="14">
        <v>16428</v>
      </c>
      <c r="F32" s="18"/>
    </row>
    <row r="33" spans="2:6" ht="12.75">
      <c r="B33" s="7" t="s">
        <v>18</v>
      </c>
      <c r="C33" s="15">
        <v>5043</v>
      </c>
      <c r="D33" s="14"/>
      <c r="E33" s="14">
        <v>5575</v>
      </c>
      <c r="F33" s="18"/>
    </row>
    <row r="34" spans="2:6" ht="12.75">
      <c r="B34" s="7" t="s">
        <v>19</v>
      </c>
      <c r="C34" s="15">
        <v>461171</v>
      </c>
      <c r="D34" s="14"/>
      <c r="E34" s="14">
        <v>607268</v>
      </c>
      <c r="F34" s="18"/>
    </row>
    <row r="35" spans="2:6" ht="12.75">
      <c r="B35" s="7" t="s">
        <v>20</v>
      </c>
      <c r="C35" s="15">
        <v>121</v>
      </c>
      <c r="D35" s="14"/>
      <c r="E35" s="14">
        <v>5786</v>
      </c>
      <c r="F35" s="18"/>
    </row>
    <row r="36" spans="2:6" ht="12.75">
      <c r="B36" s="7" t="s">
        <v>84</v>
      </c>
      <c r="C36" s="15">
        <v>0</v>
      </c>
      <c r="D36" s="14"/>
      <c r="E36" s="14">
        <v>152</v>
      </c>
      <c r="F36" s="18"/>
    </row>
    <row r="37" spans="2:6" ht="12.75">
      <c r="B37" s="7" t="s">
        <v>139</v>
      </c>
      <c r="C37" s="15">
        <v>20291</v>
      </c>
      <c r="D37" s="14"/>
      <c r="E37" s="14">
        <v>6764</v>
      </c>
      <c r="F37" s="18"/>
    </row>
    <row r="38" spans="2:6" ht="18" customHeight="1">
      <c r="B38" s="7" t="s">
        <v>21</v>
      </c>
      <c r="C38" s="81">
        <f>SUM(C32:C37)</f>
        <v>499580</v>
      </c>
      <c r="D38" s="14"/>
      <c r="E38" s="16">
        <f>SUM(E32:E37)</f>
        <v>641973</v>
      </c>
      <c r="F38" s="18"/>
    </row>
    <row r="39" spans="3:6" ht="12.75">
      <c r="C39" s="15"/>
      <c r="D39" s="14"/>
      <c r="E39" s="14"/>
      <c r="F39" s="18"/>
    </row>
    <row r="40" spans="2:6" ht="12.75">
      <c r="B40" s="1" t="s">
        <v>22</v>
      </c>
      <c r="C40" s="15">
        <f>'Life Fund Revenue Account'!F48</f>
        <v>4769078</v>
      </c>
      <c r="D40" s="15"/>
      <c r="E40" s="14">
        <v>4447086</v>
      </c>
      <c r="F40" s="18"/>
    </row>
    <row r="41" spans="3:6" ht="12.75">
      <c r="C41" s="14"/>
      <c r="D41" s="14"/>
      <c r="E41" s="14"/>
      <c r="F41" s="18"/>
    </row>
    <row r="42" spans="2:6" ht="30" customHeight="1" thickBot="1">
      <c r="B42" s="46" t="s">
        <v>23</v>
      </c>
      <c r="C42" s="25">
        <f>+C38+C40</f>
        <v>5268658</v>
      </c>
      <c r="D42" s="14"/>
      <c r="E42" s="25">
        <f>E38+E40</f>
        <v>5089059</v>
      </c>
      <c r="F42" s="18"/>
    </row>
    <row r="43" spans="3:6" ht="13.5" thickTop="1">
      <c r="C43" s="61">
        <f>+C28-C42</f>
        <v>0</v>
      </c>
      <c r="D43" s="61"/>
      <c r="E43" s="61">
        <f>+E28-E42</f>
        <v>0</v>
      </c>
      <c r="F43" s="18"/>
    </row>
    <row r="44" spans="3:6" ht="12.75">
      <c r="C44" s="14"/>
      <c r="D44" s="14"/>
      <c r="E44" s="14"/>
      <c r="F44" s="18"/>
    </row>
    <row r="45" spans="2:5" ht="12.75">
      <c r="B45" s="84" t="s">
        <v>102</v>
      </c>
      <c r="C45" s="84"/>
      <c r="D45" s="84"/>
      <c r="E45" s="84"/>
    </row>
    <row r="46" spans="2:5" ht="12.75">
      <c r="B46" s="86"/>
      <c r="C46" s="86"/>
      <c r="D46" s="86"/>
      <c r="E46" s="86"/>
    </row>
  </sheetData>
  <mergeCells count="2">
    <mergeCell ref="B4:E5"/>
    <mergeCell ref="B45:E46"/>
  </mergeCells>
  <printOptions/>
  <pageMargins left="0.5" right="0.5" top="0.5" bottom="0.5" header="0.5" footer="0.5"/>
  <pageSetup fitToHeight="1" fitToWidth="1" horizontalDpi="300" verticalDpi="3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2:G55"/>
  <sheetViews>
    <sheetView zoomScale="80" zoomScaleNormal="80" workbookViewId="0" topLeftCell="A27">
      <selection activeCell="B38" sqref="B38"/>
    </sheetView>
  </sheetViews>
  <sheetFormatPr defaultColWidth="9.140625" defaultRowHeight="12.75"/>
  <cols>
    <col min="1" max="1" width="7.7109375" style="7" customWidth="1"/>
    <col min="2" max="2" width="42.57421875" style="7" customWidth="1"/>
    <col min="3" max="4" width="14.57421875" style="7" customWidth="1"/>
    <col min="5" max="5" width="1.7109375" style="7" customWidth="1"/>
    <col min="6" max="7" width="14.57421875" style="7" customWidth="1"/>
    <col min="8" max="8" width="7.7109375" style="7" customWidth="1"/>
    <col min="9" max="138" width="10.421875" style="7" customWidth="1"/>
    <col min="139" max="16384" width="3.57421875" style="7" customWidth="1"/>
  </cols>
  <sheetData>
    <row r="2" spans="1:7" ht="12.75">
      <c r="A2" s="1"/>
      <c r="B2" s="1" t="s">
        <v>0</v>
      </c>
      <c r="C2" s="1"/>
      <c r="D2" s="1"/>
      <c r="E2" s="1"/>
      <c r="F2" s="1"/>
      <c r="G2" s="1"/>
    </row>
    <row r="3" spans="1:7" ht="12.75">
      <c r="A3" s="1"/>
      <c r="B3" s="1"/>
      <c r="C3" s="1"/>
      <c r="D3" s="1"/>
      <c r="E3" s="1"/>
      <c r="F3" s="1"/>
      <c r="G3" s="1"/>
    </row>
    <row r="4" spans="1:7" ht="12.75" customHeight="1">
      <c r="A4" s="1"/>
      <c r="B4" s="88" t="s">
        <v>114</v>
      </c>
      <c r="C4" s="86"/>
      <c r="D4" s="86"/>
      <c r="E4" s="86"/>
      <c r="F4" s="86"/>
      <c r="G4" s="86"/>
    </row>
    <row r="5" spans="1:7" ht="12.75">
      <c r="A5" s="1"/>
      <c r="B5" s="86"/>
      <c r="C5" s="86"/>
      <c r="D5" s="86"/>
      <c r="E5" s="86"/>
      <c r="F5" s="86"/>
      <c r="G5" s="86"/>
    </row>
    <row r="6" spans="1:7" ht="12.75">
      <c r="A6" s="1"/>
      <c r="B6" s="2"/>
      <c r="C6" s="2"/>
      <c r="D6" s="2"/>
      <c r="E6" s="2"/>
      <c r="F6" s="2"/>
      <c r="G6" s="2"/>
    </row>
    <row r="7" spans="1:7" ht="12.75">
      <c r="A7" s="1"/>
      <c r="B7" s="1" t="s">
        <v>140</v>
      </c>
      <c r="C7" s="4"/>
      <c r="D7" s="4"/>
      <c r="E7" s="1"/>
      <c r="F7" s="1"/>
      <c r="G7" s="1"/>
    </row>
    <row r="8" spans="1:7" ht="12.75">
      <c r="A8" s="1"/>
      <c r="B8" s="1"/>
      <c r="C8" s="1"/>
      <c r="D8" s="1"/>
      <c r="E8" s="1"/>
      <c r="F8" s="6"/>
      <c r="G8" s="1"/>
    </row>
    <row r="9" spans="1:7" ht="12.75">
      <c r="A9" s="1"/>
      <c r="B9" s="1"/>
      <c r="C9" s="89" t="s">
        <v>40</v>
      </c>
      <c r="D9" s="89"/>
      <c r="E9" s="5"/>
      <c r="F9" s="89" t="s">
        <v>115</v>
      </c>
      <c r="G9" s="89"/>
    </row>
    <row r="10" spans="1:7" ht="13.5" thickBot="1">
      <c r="A10" s="6"/>
      <c r="B10" s="6"/>
      <c r="C10" s="45" t="s">
        <v>116</v>
      </c>
      <c r="D10" s="48" t="s">
        <v>117</v>
      </c>
      <c r="E10" s="5"/>
      <c r="F10" s="45" t="str">
        <f>+C10</f>
        <v>30.09.2005</v>
      </c>
      <c r="G10" s="45" t="str">
        <f>+D10</f>
        <v>30.09.2004</v>
      </c>
    </row>
    <row r="11" spans="1:7" ht="12.75">
      <c r="A11" s="6"/>
      <c r="C11" s="12" t="s">
        <v>8</v>
      </c>
      <c r="D11" s="12" t="str">
        <f>+C11</f>
        <v>RM'000</v>
      </c>
      <c r="F11" s="12" t="str">
        <f>+D11</f>
        <v>RM'000</v>
      </c>
      <c r="G11" s="12" t="str">
        <f>+F11</f>
        <v>RM'000</v>
      </c>
    </row>
    <row r="12" spans="1:7" ht="12.75">
      <c r="A12" s="6"/>
      <c r="C12" s="12"/>
      <c r="F12" s="12"/>
      <c r="G12" s="12"/>
    </row>
    <row r="13" spans="1:7" ht="12.75">
      <c r="A13" s="6"/>
      <c r="B13" s="7" t="s">
        <v>41</v>
      </c>
      <c r="C13" s="14">
        <f>+F13-668872</f>
        <v>329377</v>
      </c>
      <c r="D13" s="14">
        <f>+G13-539184</f>
        <v>275156</v>
      </c>
      <c r="E13" s="13"/>
      <c r="F13" s="14">
        <v>998249</v>
      </c>
      <c r="G13" s="20">
        <v>814340</v>
      </c>
    </row>
    <row r="14" spans="1:7" ht="12.75">
      <c r="A14" s="6"/>
      <c r="B14" s="7" t="s">
        <v>42</v>
      </c>
      <c r="C14" s="9">
        <f>+F14+10171</f>
        <v>-4124</v>
      </c>
      <c r="D14" s="9">
        <f>+G14+12999</f>
        <v>-7370</v>
      </c>
      <c r="E14" s="14"/>
      <c r="F14" s="9">
        <v>-14295</v>
      </c>
      <c r="G14" s="22">
        <v>-20369</v>
      </c>
    </row>
    <row r="15" spans="3:7" ht="12.75">
      <c r="C15" s="14"/>
      <c r="D15" s="20"/>
      <c r="E15" s="14"/>
      <c r="F15" s="14"/>
      <c r="G15" s="20"/>
    </row>
    <row r="16" spans="2:7" ht="12.75">
      <c r="B16" s="7" t="s">
        <v>43</v>
      </c>
      <c r="C16" s="13">
        <f>+C13+C14</f>
        <v>325253</v>
      </c>
      <c r="D16" s="13">
        <f>+D13+D14</f>
        <v>267786</v>
      </c>
      <c r="E16" s="13"/>
      <c r="F16" s="13">
        <f>+F13+F14</f>
        <v>983954</v>
      </c>
      <c r="G16" s="13">
        <f>+G13+G14</f>
        <v>793971</v>
      </c>
    </row>
    <row r="17" spans="2:7" ht="12.75">
      <c r="B17" s="23"/>
      <c r="C17" s="13"/>
      <c r="D17" s="21"/>
      <c r="E17" s="13"/>
      <c r="F17" s="13"/>
      <c r="G17" s="21"/>
    </row>
    <row r="18" spans="2:7" ht="12.75">
      <c r="B18" s="7" t="s">
        <v>44</v>
      </c>
      <c r="C18" s="14">
        <f>+F18+402890</f>
        <v>-257329</v>
      </c>
      <c r="D18" s="14">
        <f>+G18+336132</f>
        <v>-131589</v>
      </c>
      <c r="E18" s="13"/>
      <c r="F18" s="14">
        <v>-660219</v>
      </c>
      <c r="G18" s="21">
        <v>-467721</v>
      </c>
    </row>
    <row r="19" spans="2:7" ht="12.75">
      <c r="B19" s="7" t="s">
        <v>45</v>
      </c>
      <c r="C19" s="14">
        <f>+F19+69315</f>
        <v>-34459</v>
      </c>
      <c r="D19" s="14">
        <f>+G19+59049</f>
        <v>-33654</v>
      </c>
      <c r="E19" s="13"/>
      <c r="F19" s="14">
        <v>-103774</v>
      </c>
      <c r="G19" s="20">
        <v>-92703</v>
      </c>
    </row>
    <row r="20" spans="2:7" ht="12.75">
      <c r="B20" s="7" t="s">
        <v>46</v>
      </c>
      <c r="C20" s="9">
        <v>-22609</v>
      </c>
      <c r="D20" s="9">
        <v>-22582</v>
      </c>
      <c r="E20" s="14"/>
      <c r="F20" s="9">
        <v>-67397</v>
      </c>
      <c r="G20" s="22">
        <v>-67872</v>
      </c>
    </row>
    <row r="21" spans="3:7" ht="12.75">
      <c r="C21" s="14"/>
      <c r="D21" s="20"/>
      <c r="E21" s="13"/>
      <c r="F21" s="14"/>
      <c r="G21" s="20"/>
    </row>
    <row r="22" spans="3:7" ht="12.75">
      <c r="C22" s="20">
        <f>+C16+C18+C19+C20</f>
        <v>10856</v>
      </c>
      <c r="D22" s="20">
        <f>+D16+D18+D19+D20</f>
        <v>79961</v>
      </c>
      <c r="E22" s="14"/>
      <c r="F22" s="20">
        <f>+F16+F18+F19+F20</f>
        <v>152564</v>
      </c>
      <c r="G22" s="20">
        <f>+G16+G18+G19+G20</f>
        <v>165675</v>
      </c>
    </row>
    <row r="23" spans="3:7" ht="12.75">
      <c r="C23" s="20"/>
      <c r="D23" s="20"/>
      <c r="E23" s="14"/>
      <c r="F23" s="20"/>
      <c r="G23" s="20"/>
    </row>
    <row r="24" spans="2:7" ht="12.75">
      <c r="B24" s="7" t="s">
        <v>47</v>
      </c>
      <c r="C24" s="14">
        <v>56933</v>
      </c>
      <c r="D24" s="14">
        <v>55025</v>
      </c>
      <c r="E24" s="14"/>
      <c r="F24" s="14">
        <v>166440</v>
      </c>
      <c r="G24" s="14">
        <v>165500</v>
      </c>
    </row>
    <row r="25" spans="2:7" ht="12.75">
      <c r="B25" s="11" t="s">
        <v>112</v>
      </c>
      <c r="C25" s="9">
        <v>11425</v>
      </c>
      <c r="D25" s="9">
        <v>-20864</v>
      </c>
      <c r="E25" s="14"/>
      <c r="F25" s="9">
        <v>27422</v>
      </c>
      <c r="G25" s="9">
        <v>6330</v>
      </c>
    </row>
    <row r="26" spans="2:7" ht="12.75">
      <c r="B26" s="24"/>
      <c r="C26" s="14"/>
      <c r="D26" s="14"/>
      <c r="E26" s="14"/>
      <c r="F26" s="14"/>
      <c r="G26" s="14"/>
    </row>
    <row r="27" spans="2:7" ht="12.75">
      <c r="B27" s="7" t="s">
        <v>48</v>
      </c>
      <c r="C27" s="14">
        <f>+C22+C24+C25</f>
        <v>79214</v>
      </c>
      <c r="D27" s="14">
        <f>+D22+D24+D25</f>
        <v>114122</v>
      </c>
      <c r="E27" s="14"/>
      <c r="F27" s="14">
        <f>+F22+F24+F25</f>
        <v>346426</v>
      </c>
      <c r="G27" s="14">
        <f>+G22+G24+G25</f>
        <v>337505</v>
      </c>
    </row>
    <row r="28" spans="3:7" ht="12.75">
      <c r="C28" s="14"/>
      <c r="D28" s="14"/>
      <c r="E28" s="14"/>
      <c r="F28" s="14"/>
      <c r="G28" s="14"/>
    </row>
    <row r="29" spans="2:7" ht="12.75">
      <c r="B29" s="7" t="s">
        <v>49</v>
      </c>
      <c r="C29" s="9">
        <f>+F29+8</f>
        <v>0</v>
      </c>
      <c r="D29" s="9">
        <f>+G29+4</f>
        <v>-2</v>
      </c>
      <c r="E29" s="14"/>
      <c r="F29" s="9">
        <v>-8</v>
      </c>
      <c r="G29" s="9">
        <v>-6</v>
      </c>
    </row>
    <row r="30" spans="3:7" ht="12.75">
      <c r="C30" s="14"/>
      <c r="D30" s="14"/>
      <c r="E30" s="14"/>
      <c r="F30" s="14"/>
      <c r="G30" s="14"/>
    </row>
    <row r="31" spans="1:7" ht="12.75">
      <c r="A31" s="1"/>
      <c r="B31" s="7" t="s">
        <v>50</v>
      </c>
      <c r="C31" s="14">
        <f>+C27+C29</f>
        <v>79214</v>
      </c>
      <c r="D31" s="14">
        <f>+D27+D29</f>
        <v>114120</v>
      </c>
      <c r="E31" s="14"/>
      <c r="F31" s="14">
        <f>+F27+F29</f>
        <v>346418</v>
      </c>
      <c r="G31" s="14">
        <f>+G27+G29</f>
        <v>337499</v>
      </c>
    </row>
    <row r="32" spans="3:7" ht="12.75">
      <c r="C32" s="14"/>
      <c r="D32" s="18"/>
      <c r="E32" s="18"/>
      <c r="F32" s="14"/>
      <c r="G32" s="18"/>
    </row>
    <row r="33" spans="2:7" ht="12.75">
      <c r="B33" s="7" t="s">
        <v>51</v>
      </c>
      <c r="C33" s="9">
        <v>-6017</v>
      </c>
      <c r="D33" s="9">
        <v>-3324</v>
      </c>
      <c r="E33" s="14"/>
      <c r="F33" s="52">
        <v>-7325</v>
      </c>
      <c r="G33" s="9">
        <v>-13859</v>
      </c>
    </row>
    <row r="34" spans="3:7" ht="12.75">
      <c r="C34" s="14"/>
      <c r="D34" s="14"/>
      <c r="E34" s="14"/>
      <c r="F34" s="14"/>
      <c r="G34" s="14"/>
    </row>
    <row r="35" spans="2:7" ht="12.75">
      <c r="B35" s="7" t="s">
        <v>143</v>
      </c>
      <c r="C35" s="14">
        <f>+C31+C33</f>
        <v>73197</v>
      </c>
      <c r="D35" s="14">
        <f>+D31+D33</f>
        <v>110796</v>
      </c>
      <c r="E35" s="14"/>
      <c r="F35" s="14">
        <f>+F31+F33</f>
        <v>339093</v>
      </c>
      <c r="G35" s="14">
        <f>+G31+G33</f>
        <v>323640</v>
      </c>
    </row>
    <row r="36" spans="3:7" ht="12.75">
      <c r="C36" s="14"/>
      <c r="D36" s="14"/>
      <c r="E36" s="14"/>
      <c r="F36" s="14"/>
      <c r="G36" s="14"/>
    </row>
    <row r="37" spans="2:7" ht="12.75">
      <c r="B37" s="7" t="s">
        <v>147</v>
      </c>
      <c r="C37" s="9">
        <v>-3371</v>
      </c>
      <c r="D37" s="9">
        <v>-1331</v>
      </c>
      <c r="E37" s="14"/>
      <c r="F37" s="9">
        <v>-17101</v>
      </c>
      <c r="G37" s="9">
        <v>-6834</v>
      </c>
    </row>
    <row r="38" spans="3:7" ht="12.75">
      <c r="C38" s="14"/>
      <c r="D38" s="14"/>
      <c r="E38" s="14"/>
      <c r="F38" s="14"/>
      <c r="G38" s="14"/>
    </row>
    <row r="39" spans="2:7" ht="25.5">
      <c r="B39" s="46" t="s">
        <v>144</v>
      </c>
      <c r="C39" s="14">
        <f>+C35+C37</f>
        <v>69826</v>
      </c>
      <c r="D39" s="14">
        <f>+D35+D37</f>
        <v>109465</v>
      </c>
      <c r="E39" s="14"/>
      <c r="F39" s="14">
        <f>+F35+F37</f>
        <v>321992</v>
      </c>
      <c r="G39" s="14">
        <f>+G35+G37</f>
        <v>316806</v>
      </c>
    </row>
    <row r="40" spans="3:7" ht="12.75">
      <c r="C40" s="14"/>
      <c r="D40" s="14"/>
      <c r="E40" s="14"/>
      <c r="F40" s="14"/>
      <c r="G40" s="14"/>
    </row>
    <row r="41" spans="2:7" ht="12.75">
      <c r="B41" s="86" t="s">
        <v>98</v>
      </c>
      <c r="C41" s="14"/>
      <c r="D41" s="14"/>
      <c r="E41" s="14"/>
      <c r="F41" s="14"/>
      <c r="G41" s="14"/>
    </row>
    <row r="42" spans="2:7" ht="12.75">
      <c r="B42" s="86"/>
      <c r="C42" s="9">
        <v>4699252</v>
      </c>
      <c r="D42" s="9">
        <v>4073069</v>
      </c>
      <c r="E42" s="18"/>
      <c r="F42" s="9">
        <v>4447086</v>
      </c>
      <c r="G42" s="9">
        <v>3865728</v>
      </c>
    </row>
    <row r="43" spans="3:7" ht="12.75">
      <c r="C43" s="14"/>
      <c r="D43" s="18"/>
      <c r="E43" s="18"/>
      <c r="F43" s="14"/>
      <c r="G43" s="18"/>
    </row>
    <row r="44" spans="3:7" ht="12.75">
      <c r="C44" s="14">
        <f>+C39+C42</f>
        <v>4769078</v>
      </c>
      <c r="D44" s="14">
        <f>+D39+D42</f>
        <v>4182534</v>
      </c>
      <c r="E44" s="18"/>
      <c r="F44" s="14">
        <f>+F39+F42</f>
        <v>4769078</v>
      </c>
      <c r="G44" s="14">
        <f>+G39+G42</f>
        <v>4182534</v>
      </c>
    </row>
    <row r="45" ht="12.75">
      <c r="B45" s="86" t="s">
        <v>105</v>
      </c>
    </row>
    <row r="46" spans="2:7" ht="12.75">
      <c r="B46" s="86"/>
      <c r="C46" s="14">
        <v>0</v>
      </c>
      <c r="D46" s="14">
        <v>0</v>
      </c>
      <c r="E46" s="18"/>
      <c r="F46" s="14">
        <v>0</v>
      </c>
      <c r="G46" s="14">
        <v>0</v>
      </c>
    </row>
    <row r="47" spans="3:7" ht="12.75">
      <c r="C47" s="14"/>
      <c r="D47" s="18"/>
      <c r="E47" s="18"/>
      <c r="F47" s="14"/>
      <c r="G47" s="18"/>
    </row>
    <row r="48" spans="2:7" ht="26.25" thickBot="1">
      <c r="B48" s="10" t="s">
        <v>96</v>
      </c>
      <c r="C48" s="25">
        <f>+C44+C46</f>
        <v>4769078</v>
      </c>
      <c r="D48" s="25">
        <f>+D44+D46</f>
        <v>4182534</v>
      </c>
      <c r="E48" s="18"/>
      <c r="F48" s="25">
        <f>+F44+F46</f>
        <v>4769078</v>
      </c>
      <c r="G48" s="25">
        <f>+G44+G46</f>
        <v>4182534</v>
      </c>
    </row>
    <row r="49" spans="3:7" ht="13.5" thickTop="1">
      <c r="C49" s="14"/>
      <c r="D49" s="18"/>
      <c r="E49" s="18"/>
      <c r="F49" s="14">
        <f>+C48-F48</f>
        <v>0</v>
      </c>
      <c r="G49" s="18"/>
    </row>
    <row r="51" spans="2:7" ht="12.75">
      <c r="B51" s="85" t="s">
        <v>141</v>
      </c>
      <c r="C51" s="85"/>
      <c r="D51" s="85"/>
      <c r="E51" s="85"/>
      <c r="F51" s="85"/>
      <c r="G51" s="85"/>
    </row>
    <row r="52" spans="2:7" ht="12.75">
      <c r="B52" s="86"/>
      <c r="C52" s="86"/>
      <c r="D52" s="86"/>
      <c r="E52" s="86"/>
      <c r="F52" s="86"/>
      <c r="G52" s="86"/>
    </row>
    <row r="53" spans="2:7" ht="12.75">
      <c r="B53" s="69"/>
      <c r="C53" s="69"/>
      <c r="D53" s="69"/>
      <c r="E53" s="69"/>
      <c r="F53" s="69"/>
      <c r="G53" s="69"/>
    </row>
    <row r="54" spans="2:7" ht="12.75">
      <c r="B54" s="85" t="s">
        <v>142</v>
      </c>
      <c r="C54" s="86"/>
      <c r="D54" s="86"/>
      <c r="E54" s="86"/>
      <c r="F54" s="86"/>
      <c r="G54" s="86"/>
    </row>
    <row r="55" spans="2:7" ht="12.75">
      <c r="B55" s="86"/>
      <c r="C55" s="86"/>
      <c r="D55" s="86"/>
      <c r="E55" s="86"/>
      <c r="F55" s="86"/>
      <c r="G55" s="86"/>
    </row>
  </sheetData>
  <mergeCells count="7">
    <mergeCell ref="B51:G52"/>
    <mergeCell ref="B54:G55"/>
    <mergeCell ref="B4:G5"/>
    <mergeCell ref="C9:D9"/>
    <mergeCell ref="F9:G9"/>
    <mergeCell ref="B41:B42"/>
    <mergeCell ref="B45:B46"/>
  </mergeCells>
  <printOptions/>
  <pageMargins left="0.5" right="0.5" top="0.5" bottom="0.5" header="0.5" footer="0.5"/>
  <pageSetup fitToHeight="1" fitToWidth="1"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B2:J45"/>
  <sheetViews>
    <sheetView zoomScale="80" zoomScaleNormal="80" workbookViewId="0" topLeftCell="A1">
      <selection activeCell="A16" sqref="A16"/>
    </sheetView>
  </sheetViews>
  <sheetFormatPr defaultColWidth="9.140625" defaultRowHeight="12.75"/>
  <cols>
    <col min="1" max="1" width="7.7109375" style="7" customWidth="1"/>
    <col min="2" max="2" width="38.00390625" style="7" customWidth="1"/>
    <col min="3" max="8" width="17.7109375" style="7" customWidth="1"/>
    <col min="9" max="9" width="7.7109375" style="7" customWidth="1"/>
    <col min="10" max="16384" width="9.140625" style="7" customWidth="1"/>
  </cols>
  <sheetData>
    <row r="2" spans="2:6" ht="12.75">
      <c r="B2" s="1" t="s">
        <v>0</v>
      </c>
      <c r="C2" s="1"/>
      <c r="D2" s="1"/>
      <c r="E2" s="1"/>
      <c r="F2" s="1"/>
    </row>
    <row r="3" spans="2:6" ht="12.75">
      <c r="B3" s="1"/>
      <c r="C3" s="1"/>
      <c r="D3" s="1"/>
      <c r="E3" s="1"/>
      <c r="F3" s="1"/>
    </row>
    <row r="4" spans="2:8" ht="12.75">
      <c r="B4" s="88" t="s">
        <v>114</v>
      </c>
      <c r="C4" s="86"/>
      <c r="D4" s="86"/>
      <c r="E4" s="86"/>
      <c r="F4" s="86"/>
      <c r="G4" s="86"/>
      <c r="H4" s="86"/>
    </row>
    <row r="5" spans="2:8" ht="12.75">
      <c r="B5" s="17"/>
      <c r="C5" s="17"/>
      <c r="D5" s="17"/>
      <c r="E5" s="17"/>
      <c r="F5" s="17"/>
      <c r="G5" s="17"/>
      <c r="H5" s="17"/>
    </row>
    <row r="6" spans="2:6" ht="12.75">
      <c r="B6" s="1" t="s">
        <v>68</v>
      </c>
      <c r="C6" s="1"/>
      <c r="D6" s="1"/>
      <c r="E6" s="1"/>
      <c r="F6" s="1"/>
    </row>
    <row r="7" ht="12.75">
      <c r="C7" s="12"/>
    </row>
    <row r="8" spans="3:7" s="1" customFormat="1" ht="12.75">
      <c r="C8" s="5" t="s">
        <v>69</v>
      </c>
      <c r="D8" s="5" t="s">
        <v>69</v>
      </c>
      <c r="E8" s="5" t="s">
        <v>70</v>
      </c>
      <c r="F8" s="5" t="s">
        <v>72</v>
      </c>
      <c r="G8" s="5" t="s">
        <v>71</v>
      </c>
    </row>
    <row r="9" spans="3:8" s="1" customFormat="1" ht="13.5" thickBot="1">
      <c r="C9" s="45" t="s">
        <v>72</v>
      </c>
      <c r="D9" s="45" t="s">
        <v>73</v>
      </c>
      <c r="E9" s="45" t="s">
        <v>74</v>
      </c>
      <c r="F9" s="45" t="s">
        <v>74</v>
      </c>
      <c r="G9" s="45" t="s">
        <v>75</v>
      </c>
      <c r="H9" s="45" t="s">
        <v>76</v>
      </c>
    </row>
    <row r="10" spans="3:8" s="1" customFormat="1" ht="12.75">
      <c r="C10" s="12" t="s">
        <v>8</v>
      </c>
      <c r="D10" s="12" t="s">
        <v>8</v>
      </c>
      <c r="E10" s="12" t="s">
        <v>8</v>
      </c>
      <c r="F10" s="12" t="s">
        <v>8</v>
      </c>
      <c r="G10" s="12" t="s">
        <v>8</v>
      </c>
      <c r="H10" s="12" t="s">
        <v>8</v>
      </c>
    </row>
    <row r="11" ht="12.75">
      <c r="B11" s="1"/>
    </row>
    <row r="12" ht="12.75">
      <c r="B12" s="63" t="s">
        <v>118</v>
      </c>
    </row>
    <row r="13" ht="12.75">
      <c r="B13" s="1"/>
    </row>
    <row r="14" spans="2:8" ht="12.75">
      <c r="B14" s="7" t="s">
        <v>109</v>
      </c>
      <c r="C14" s="13">
        <v>152177</v>
      </c>
      <c r="D14" s="13">
        <v>11744</v>
      </c>
      <c r="E14" s="13">
        <v>-93</v>
      </c>
      <c r="F14" s="13">
        <v>0</v>
      </c>
      <c r="G14" s="13">
        <v>194644</v>
      </c>
      <c r="H14" s="13">
        <f>SUM(C14:G14)</f>
        <v>358472</v>
      </c>
    </row>
    <row r="15" spans="3:8" ht="12.75">
      <c r="C15" s="13"/>
      <c r="D15" s="13"/>
      <c r="E15" s="13"/>
      <c r="F15" s="13"/>
      <c r="G15" s="13"/>
      <c r="H15" s="13"/>
    </row>
    <row r="16" spans="2:8" ht="25.5">
      <c r="B16" s="46" t="s">
        <v>107</v>
      </c>
      <c r="C16" s="13">
        <v>0</v>
      </c>
      <c r="D16" s="13">
        <v>0</v>
      </c>
      <c r="E16" s="54">
        <v>-1853</v>
      </c>
      <c r="F16" s="13">
        <v>0</v>
      </c>
      <c r="G16" s="13">
        <v>0</v>
      </c>
      <c r="H16" s="13">
        <f>SUM(C16:G16)</f>
        <v>-1853</v>
      </c>
    </row>
    <row r="17" spans="2:8" ht="12.75">
      <c r="B17" s="46"/>
      <c r="C17" s="13"/>
      <c r="D17" s="13"/>
      <c r="E17" s="13"/>
      <c r="F17" s="13"/>
      <c r="G17" s="13"/>
      <c r="H17" s="13"/>
    </row>
    <row r="18" spans="2:10" ht="12.75">
      <c r="B18" s="7" t="s">
        <v>119</v>
      </c>
      <c r="C18" s="13">
        <v>0</v>
      </c>
      <c r="D18" s="13">
        <v>0</v>
      </c>
      <c r="E18" s="13">
        <v>0</v>
      </c>
      <c r="F18" s="13">
        <v>0</v>
      </c>
      <c r="G18" s="54">
        <f>'Condensed Income Statement'!F46</f>
        <v>-23897</v>
      </c>
      <c r="H18" s="13">
        <f>SUM(C18:G18)</f>
        <v>-23897</v>
      </c>
      <c r="J18" s="58"/>
    </row>
    <row r="19" spans="3:10" ht="12.75">
      <c r="C19" s="13"/>
      <c r="D19" s="13"/>
      <c r="E19" s="13"/>
      <c r="F19" s="13"/>
      <c r="G19" s="54"/>
      <c r="H19" s="13"/>
      <c r="J19" s="58"/>
    </row>
    <row r="20" spans="2:10" ht="25.5">
      <c r="B20" s="46" t="s">
        <v>130</v>
      </c>
      <c r="C20" s="13">
        <v>0</v>
      </c>
      <c r="D20" s="13">
        <v>0</v>
      </c>
      <c r="E20" s="13">
        <v>0</v>
      </c>
      <c r="F20" s="13">
        <v>0</v>
      </c>
      <c r="G20" s="54">
        <v>-22827</v>
      </c>
      <c r="H20" s="13">
        <f>SUM(C20:G20)</f>
        <v>-22827</v>
      </c>
      <c r="J20" s="58"/>
    </row>
    <row r="21" spans="3:8" ht="12.75">
      <c r="C21" s="13"/>
      <c r="D21" s="13"/>
      <c r="E21" s="13"/>
      <c r="F21" s="13"/>
      <c r="G21" s="13"/>
      <c r="H21" s="13"/>
    </row>
    <row r="22" spans="2:8" ht="13.5" thickBot="1">
      <c r="B22" s="7" t="s">
        <v>120</v>
      </c>
      <c r="C22" s="25">
        <f aca="true" t="shared" si="0" ref="C22:H22">SUM(C14:C21)</f>
        <v>152177</v>
      </c>
      <c r="D22" s="25">
        <f t="shared" si="0"/>
        <v>11744</v>
      </c>
      <c r="E22" s="25">
        <f t="shared" si="0"/>
        <v>-1946</v>
      </c>
      <c r="F22" s="25">
        <f t="shared" si="0"/>
        <v>0</v>
      </c>
      <c r="G22" s="25">
        <f t="shared" si="0"/>
        <v>147920</v>
      </c>
      <c r="H22" s="25">
        <f t="shared" si="0"/>
        <v>309895</v>
      </c>
    </row>
    <row r="23" spans="3:8" ht="13.5" thickTop="1">
      <c r="C23" s="14"/>
      <c r="D23" s="14"/>
      <c r="E23" s="14"/>
      <c r="F23" s="14"/>
      <c r="G23" s="14"/>
      <c r="H23" s="14">
        <f>'Condensed Balance Sheet'!C68-H22</f>
        <v>0</v>
      </c>
    </row>
    <row r="24" ht="12.75">
      <c r="B24" s="63" t="s">
        <v>121</v>
      </c>
    </row>
    <row r="25" ht="12.75">
      <c r="B25" s="1"/>
    </row>
    <row r="26" spans="2:8" ht="12.75">
      <c r="B26" s="7" t="s">
        <v>110</v>
      </c>
      <c r="C26" s="13">
        <v>152177</v>
      </c>
      <c r="D26" s="13">
        <v>11744</v>
      </c>
      <c r="E26" s="13">
        <v>2015</v>
      </c>
      <c r="F26" s="13">
        <v>0</v>
      </c>
      <c r="G26" s="13">
        <v>194131</v>
      </c>
      <c r="H26" s="13">
        <f>SUM(C26:G26)</f>
        <v>360067</v>
      </c>
    </row>
    <row r="27" spans="3:8" ht="12.75">
      <c r="C27" s="13"/>
      <c r="D27" s="13"/>
      <c r="E27" s="13"/>
      <c r="F27" s="13"/>
      <c r="G27" s="13"/>
      <c r="H27" s="13"/>
    </row>
    <row r="28" spans="2:8" ht="12.75">
      <c r="B28" s="7" t="s">
        <v>123</v>
      </c>
      <c r="C28" s="13">
        <v>0</v>
      </c>
      <c r="D28" s="13">
        <v>0</v>
      </c>
      <c r="E28" s="13">
        <v>0</v>
      </c>
      <c r="F28" s="13">
        <v>687</v>
      </c>
      <c r="G28" s="13">
        <v>0</v>
      </c>
      <c r="H28" s="13">
        <f>SUM(C28:G28)</f>
        <v>687</v>
      </c>
    </row>
    <row r="29" spans="3:8" ht="12.75">
      <c r="C29" s="13"/>
      <c r="D29" s="13"/>
      <c r="E29" s="13"/>
      <c r="F29" s="13"/>
      <c r="G29" s="13"/>
      <c r="H29" s="13"/>
    </row>
    <row r="30" spans="2:8" ht="12.75">
      <c r="B30" s="7" t="s">
        <v>111</v>
      </c>
      <c r="C30" s="13">
        <v>0</v>
      </c>
      <c r="D30" s="13">
        <v>0</v>
      </c>
      <c r="E30" s="13">
        <v>0</v>
      </c>
      <c r="F30" s="13">
        <v>-687</v>
      </c>
      <c r="G30" s="13">
        <v>-19877</v>
      </c>
      <c r="H30" s="13">
        <f>SUM(C30:G30)</f>
        <v>-20564</v>
      </c>
    </row>
    <row r="31" spans="3:8" ht="12.75">
      <c r="C31" s="13"/>
      <c r="D31" s="13"/>
      <c r="E31" s="13"/>
      <c r="F31" s="13"/>
      <c r="G31" s="13"/>
      <c r="H31" s="13"/>
    </row>
    <row r="32" spans="2:8" ht="25.5">
      <c r="B32" s="46" t="s">
        <v>107</v>
      </c>
      <c r="C32" s="13">
        <v>0</v>
      </c>
      <c r="D32" s="13">
        <v>0</v>
      </c>
      <c r="E32" s="13">
        <v>-1363</v>
      </c>
      <c r="F32" s="13">
        <v>0</v>
      </c>
      <c r="G32" s="13">
        <v>0</v>
      </c>
      <c r="H32" s="13">
        <f>SUM(C32:G32)</f>
        <v>-1363</v>
      </c>
    </row>
    <row r="33" spans="2:8" ht="12.75">
      <c r="B33" s="46"/>
      <c r="C33" s="13"/>
      <c r="D33" s="13"/>
      <c r="E33" s="13"/>
      <c r="F33" s="13"/>
      <c r="G33" s="13"/>
      <c r="H33" s="13"/>
    </row>
    <row r="34" spans="2:8" ht="12.75">
      <c r="B34" s="7" t="s">
        <v>119</v>
      </c>
      <c r="C34" s="13">
        <v>0</v>
      </c>
      <c r="D34" s="13">
        <v>0</v>
      </c>
      <c r="E34" s="13">
        <v>0</v>
      </c>
      <c r="F34" s="13">
        <v>0</v>
      </c>
      <c r="G34" s="54">
        <f>'Condensed Income Statement'!G46</f>
        <v>-10459</v>
      </c>
      <c r="H34" s="13">
        <f>SUM(C34:G34)</f>
        <v>-10459</v>
      </c>
    </row>
    <row r="35" spans="3:8" ht="12.75">
      <c r="C35" s="13"/>
      <c r="D35" s="13"/>
      <c r="E35" s="13"/>
      <c r="F35" s="13"/>
      <c r="G35" s="54"/>
      <c r="H35" s="13"/>
    </row>
    <row r="36" spans="2:10" ht="25.5">
      <c r="B36" s="46" t="s">
        <v>131</v>
      </c>
      <c r="C36" s="13">
        <v>0</v>
      </c>
      <c r="D36" s="13">
        <v>0</v>
      </c>
      <c r="E36" s="13">
        <v>0</v>
      </c>
      <c r="F36" s="13">
        <v>0</v>
      </c>
      <c r="G36" s="54">
        <v>-7609</v>
      </c>
      <c r="H36" s="13">
        <f>SUM(C36:G36)</f>
        <v>-7609</v>
      </c>
      <c r="J36" s="58"/>
    </row>
    <row r="37" spans="3:8" ht="12.75">
      <c r="C37" s="13"/>
      <c r="D37" s="13"/>
      <c r="E37" s="13"/>
      <c r="F37" s="13"/>
      <c r="G37" s="54"/>
      <c r="H37" s="13"/>
    </row>
    <row r="38" spans="2:8" ht="12.75" customHeight="1" thickBot="1">
      <c r="B38" s="7" t="s">
        <v>122</v>
      </c>
      <c r="C38" s="25">
        <f>SUM(C26:C37)</f>
        <v>152177</v>
      </c>
      <c r="D38" s="25">
        <f>SUM(D26:D37)</f>
        <v>11744</v>
      </c>
      <c r="E38" s="25">
        <f>SUM(E26:E37)</f>
        <v>652</v>
      </c>
      <c r="F38" s="25"/>
      <c r="G38" s="25">
        <f>SUM(G26:G37)</f>
        <v>156186</v>
      </c>
      <c r="H38" s="25">
        <f>SUM(H26:H37)</f>
        <v>320759</v>
      </c>
    </row>
    <row r="39" spans="3:8" ht="13.5" thickTop="1">
      <c r="C39" s="14"/>
      <c r="D39" s="14"/>
      <c r="E39" s="14"/>
      <c r="F39" s="14"/>
      <c r="G39" s="14">
        <f>156186-G38</f>
        <v>0</v>
      </c>
      <c r="H39" s="14">
        <f>320759-H38</f>
        <v>0</v>
      </c>
    </row>
    <row r="40" spans="5:8" ht="12.75">
      <c r="E40" s="13"/>
      <c r="F40" s="13"/>
      <c r="G40" s="13"/>
      <c r="H40" s="13"/>
    </row>
    <row r="41" spans="2:8" ht="12.75">
      <c r="B41" s="84" t="s">
        <v>103</v>
      </c>
      <c r="C41" s="90"/>
      <c r="D41" s="90"/>
      <c r="E41" s="90"/>
      <c r="F41" s="90"/>
      <c r="G41" s="90"/>
      <c r="H41" s="86"/>
    </row>
    <row r="42" spans="2:8" ht="12.75">
      <c r="B42" s="90"/>
      <c r="C42" s="90"/>
      <c r="D42" s="90"/>
      <c r="E42" s="90"/>
      <c r="F42" s="90"/>
      <c r="G42" s="90"/>
      <c r="H42" s="86"/>
    </row>
    <row r="45" ht="12.75">
      <c r="B45" s="23"/>
    </row>
  </sheetData>
  <mergeCells count="2">
    <mergeCell ref="B41:H42"/>
    <mergeCell ref="B4:H4"/>
  </mergeCells>
  <printOptions/>
  <pageMargins left="0.5" right="0.5" top="0.5" bottom="0.5" header="0.5" footer="0.5"/>
  <pageSetup fitToHeight="1" fitToWidth="1" horizontalDpi="300" verticalDpi="300" orientation="portrait"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B2:G76"/>
  <sheetViews>
    <sheetView zoomScale="80" zoomScaleNormal="80" workbookViewId="0" topLeftCell="A1">
      <selection activeCell="C15" sqref="C15"/>
    </sheetView>
  </sheetViews>
  <sheetFormatPr defaultColWidth="9.140625" defaultRowHeight="12.75"/>
  <cols>
    <col min="1" max="1" width="7.7109375" style="7" customWidth="1"/>
    <col min="2" max="2" width="42.7109375" style="7" customWidth="1"/>
    <col min="3" max="3" width="17.7109375" style="7" customWidth="1"/>
    <col min="4" max="4" width="1.7109375" style="18" customWidth="1"/>
    <col min="5" max="5" width="17.7109375" style="7" customWidth="1"/>
    <col min="6" max="6" width="7.7109375" style="56" customWidth="1"/>
    <col min="7" max="16384" width="9.140625" style="7" customWidth="1"/>
  </cols>
  <sheetData>
    <row r="2" spans="2:7" ht="12.75">
      <c r="B2" s="1" t="s">
        <v>0</v>
      </c>
      <c r="C2" s="1"/>
      <c r="D2" s="28"/>
      <c r="E2" s="1"/>
      <c r="F2" s="41"/>
      <c r="G2" s="1"/>
    </row>
    <row r="3" spans="2:7" ht="12.75">
      <c r="B3" s="1"/>
      <c r="C3" s="1"/>
      <c r="D3" s="28"/>
      <c r="E3" s="1"/>
      <c r="F3" s="41"/>
      <c r="G3" s="1"/>
    </row>
    <row r="4" spans="2:7" ht="12.75" customHeight="1">
      <c r="B4" s="82" t="s">
        <v>114</v>
      </c>
      <c r="C4" s="90"/>
      <c r="D4" s="90"/>
      <c r="E4" s="90"/>
      <c r="F4" s="42"/>
      <c r="G4" s="17"/>
    </row>
    <row r="5" spans="2:7" ht="12.75">
      <c r="B5" s="90"/>
      <c r="C5" s="90"/>
      <c r="D5" s="90"/>
      <c r="E5" s="90"/>
      <c r="F5" s="42"/>
      <c r="G5" s="17"/>
    </row>
    <row r="6" spans="2:7" ht="12.75">
      <c r="B6" s="2"/>
      <c r="C6" s="2"/>
      <c r="D6" s="47"/>
      <c r="E6" s="2"/>
      <c r="F6" s="43"/>
      <c r="G6" s="1"/>
    </row>
    <row r="7" spans="2:7" ht="12.75">
      <c r="B7" s="1" t="s">
        <v>77</v>
      </c>
      <c r="C7" s="1"/>
      <c r="D7" s="28"/>
      <c r="E7" s="1"/>
      <c r="F7" s="41"/>
      <c r="G7" s="1"/>
    </row>
    <row r="9" spans="3:6" ht="12.75">
      <c r="C9" s="5" t="s">
        <v>115</v>
      </c>
      <c r="D9" s="19"/>
      <c r="E9" s="5" t="str">
        <f>C9</f>
        <v>9 months ended</v>
      </c>
      <c r="F9" s="76"/>
    </row>
    <row r="10" spans="3:6" ht="13.5" thickBot="1">
      <c r="C10" s="45" t="s">
        <v>116</v>
      </c>
      <c r="D10" s="19"/>
      <c r="E10" s="45" t="s">
        <v>117</v>
      </c>
      <c r="F10" s="76"/>
    </row>
    <row r="11" spans="3:6" ht="12.75">
      <c r="C11" s="12" t="s">
        <v>8</v>
      </c>
      <c r="D11" s="33"/>
      <c r="E11" s="12" t="s">
        <v>8</v>
      </c>
      <c r="F11" s="76"/>
    </row>
    <row r="12" spans="3:6" ht="12.75">
      <c r="C12" s="12"/>
      <c r="D12" s="33"/>
      <c r="E12" s="12"/>
      <c r="F12" s="76"/>
    </row>
    <row r="13" spans="2:5" ht="12.75">
      <c r="B13" s="1" t="s">
        <v>78</v>
      </c>
      <c r="C13" s="13"/>
      <c r="D13" s="14"/>
      <c r="E13" s="13"/>
    </row>
    <row r="14" spans="2:5" ht="12.75">
      <c r="B14" s="7" t="s">
        <v>133</v>
      </c>
      <c r="C14" s="13">
        <v>44678</v>
      </c>
      <c r="D14" s="14"/>
      <c r="E14" s="13">
        <v>120951</v>
      </c>
    </row>
    <row r="15" spans="2:5" ht="12.75">
      <c r="B15" s="7" t="s">
        <v>89</v>
      </c>
      <c r="C15" s="54">
        <v>-41476</v>
      </c>
      <c r="D15" s="14"/>
      <c r="E15" s="14">
        <v>-24285</v>
      </c>
    </row>
    <row r="16" spans="3:5" ht="12.75">
      <c r="C16" s="9"/>
      <c r="D16" s="14"/>
      <c r="E16" s="9"/>
    </row>
    <row r="17" spans="2:5" ht="12.75">
      <c r="B17" s="46" t="s">
        <v>134</v>
      </c>
      <c r="C17" s="13">
        <f>SUM(C14:C16)</f>
        <v>3202</v>
      </c>
      <c r="D17" s="14"/>
      <c r="E17" s="13">
        <f>SUM(E14:E16)</f>
        <v>96666</v>
      </c>
    </row>
    <row r="18" spans="3:5" ht="12.75">
      <c r="C18" s="13"/>
      <c r="D18" s="14"/>
      <c r="E18" s="13"/>
    </row>
    <row r="19" spans="2:5" ht="12.75">
      <c r="B19" s="1" t="s">
        <v>79</v>
      </c>
      <c r="C19" s="13"/>
      <c r="D19" s="14"/>
      <c r="E19" s="13"/>
    </row>
    <row r="20" spans="2:5" ht="12.75">
      <c r="B20" s="7" t="s">
        <v>87</v>
      </c>
      <c r="C20" s="13">
        <v>-19551</v>
      </c>
      <c r="D20" s="14"/>
      <c r="E20" s="13">
        <v>-14545</v>
      </c>
    </row>
    <row r="21" spans="3:5" ht="12.75">
      <c r="C21" s="13"/>
      <c r="D21" s="14"/>
      <c r="E21" s="13"/>
    </row>
    <row r="22" spans="2:5" ht="12.75">
      <c r="B22" s="1" t="s">
        <v>80</v>
      </c>
      <c r="C22" s="13"/>
      <c r="D22" s="14"/>
      <c r="E22" s="13"/>
    </row>
    <row r="23" spans="2:5" ht="12.75">
      <c r="B23" s="46" t="s">
        <v>135</v>
      </c>
      <c r="C23" s="13">
        <v>-5842</v>
      </c>
      <c r="D23" s="14"/>
      <c r="E23" s="13">
        <v>-30235</v>
      </c>
    </row>
    <row r="24" spans="3:5" ht="12.75">
      <c r="C24" s="9"/>
      <c r="D24" s="14"/>
      <c r="E24" s="9"/>
    </row>
    <row r="25" spans="2:5" ht="25.5">
      <c r="B25" s="10" t="s">
        <v>99</v>
      </c>
      <c r="C25" s="13">
        <f>+C17+C20+C23</f>
        <v>-22191</v>
      </c>
      <c r="D25" s="14"/>
      <c r="E25" s="13">
        <f>+E17+E20+E23</f>
        <v>51886</v>
      </c>
    </row>
    <row r="26" spans="2:5" ht="12.75">
      <c r="B26" s="1"/>
      <c r="C26" s="13"/>
      <c r="D26" s="14"/>
      <c r="E26" s="13"/>
    </row>
    <row r="27" spans="2:5" ht="25.5">
      <c r="B27" s="10" t="s">
        <v>90</v>
      </c>
      <c r="C27" s="13">
        <v>62792</v>
      </c>
      <c r="D27" s="14"/>
      <c r="E27" s="13">
        <v>6134</v>
      </c>
    </row>
    <row r="28" spans="2:5" ht="12.75">
      <c r="B28" s="10"/>
      <c r="C28" s="13"/>
      <c r="D28" s="14"/>
      <c r="E28" s="13"/>
    </row>
    <row r="29" spans="2:5" ht="26.25" thickBot="1">
      <c r="B29" s="10" t="s">
        <v>95</v>
      </c>
      <c r="C29" s="25">
        <f>+C25+C27</f>
        <v>40601</v>
      </c>
      <c r="D29" s="14"/>
      <c r="E29" s="25">
        <f>+E25+E27</f>
        <v>58020</v>
      </c>
    </row>
    <row r="30" spans="2:5" ht="13.5" thickTop="1">
      <c r="B30" s="1"/>
      <c r="C30" s="13"/>
      <c r="D30" s="14"/>
      <c r="E30" s="14"/>
    </row>
    <row r="31" spans="3:5" ht="12.75">
      <c r="C31" s="13"/>
      <c r="D31" s="14"/>
      <c r="E31" s="13"/>
    </row>
    <row r="32" spans="2:5" ht="12.75">
      <c r="B32" s="84" t="s">
        <v>104</v>
      </c>
      <c r="C32" s="90"/>
      <c r="D32" s="90"/>
      <c r="E32" s="90"/>
    </row>
    <row r="33" spans="2:5" ht="12.75">
      <c r="B33" s="90"/>
      <c r="C33" s="90"/>
      <c r="D33" s="90"/>
      <c r="E33" s="90"/>
    </row>
    <row r="34" ht="12.75">
      <c r="E34" s="56"/>
    </row>
    <row r="35" ht="12.75">
      <c r="E35" s="56"/>
    </row>
    <row r="36" ht="12.75">
      <c r="E36" s="56"/>
    </row>
    <row r="37" ht="12.75">
      <c r="E37" s="56"/>
    </row>
    <row r="38" ht="12.75">
      <c r="E38" s="56"/>
    </row>
    <row r="39" ht="12.75">
      <c r="E39" s="56"/>
    </row>
    <row r="40" ht="12.75">
      <c r="E40" s="56"/>
    </row>
    <row r="41" ht="12.75">
      <c r="E41" s="56"/>
    </row>
    <row r="42" ht="12.75">
      <c r="E42" s="56"/>
    </row>
    <row r="43" ht="12.75">
      <c r="E43" s="56"/>
    </row>
    <row r="44" ht="12.75">
      <c r="E44" s="56"/>
    </row>
    <row r="45" ht="12.75">
      <c r="E45" s="56"/>
    </row>
    <row r="46" ht="12.75">
      <c r="E46" s="57"/>
    </row>
    <row r="47" ht="12.75">
      <c r="E47" s="57"/>
    </row>
    <row r="48" ht="12.75">
      <c r="E48" s="57"/>
    </row>
    <row r="49" ht="12.75">
      <c r="E49" s="57"/>
    </row>
    <row r="50" ht="12.75">
      <c r="E50" s="57"/>
    </row>
    <row r="51" ht="12.75">
      <c r="E51" s="57"/>
    </row>
    <row r="52" ht="12.75">
      <c r="E52" s="57"/>
    </row>
    <row r="53" ht="12.75">
      <c r="E53" s="57"/>
    </row>
    <row r="54" ht="12.75">
      <c r="E54" s="57"/>
    </row>
    <row r="55" ht="12.75">
      <c r="E55" s="57"/>
    </row>
    <row r="56" ht="12.75">
      <c r="E56" s="57"/>
    </row>
    <row r="57" ht="12.75">
      <c r="E57" s="57"/>
    </row>
    <row r="58" ht="12.75">
      <c r="E58" s="57"/>
    </row>
    <row r="59" ht="12.75">
      <c r="E59" s="57"/>
    </row>
    <row r="60" ht="12.75">
      <c r="E60" s="57"/>
    </row>
    <row r="61" ht="12.75">
      <c r="E61" s="57"/>
    </row>
    <row r="62" ht="12.75">
      <c r="E62" s="57"/>
    </row>
    <row r="63" ht="12.75">
      <c r="E63" s="57"/>
    </row>
    <row r="64" ht="12.75">
      <c r="E64" s="57"/>
    </row>
    <row r="65" ht="12.75">
      <c r="E65" s="57"/>
    </row>
    <row r="66" ht="12.75">
      <c r="E66" s="57"/>
    </row>
    <row r="67" ht="12.75">
      <c r="E67" s="57"/>
    </row>
    <row r="68" ht="12.75">
      <c r="E68" s="57"/>
    </row>
    <row r="69" ht="12.75">
      <c r="E69" s="57"/>
    </row>
    <row r="70" ht="12.75">
      <c r="E70" s="57"/>
    </row>
    <row r="71" ht="12.75">
      <c r="E71" s="57"/>
    </row>
    <row r="72" ht="12.75">
      <c r="E72" s="57"/>
    </row>
    <row r="73" ht="12.75">
      <c r="E73" s="57"/>
    </row>
    <row r="74" ht="12.75">
      <c r="E74" s="57"/>
    </row>
    <row r="75" ht="12.75">
      <c r="E75" s="57"/>
    </row>
    <row r="76" ht="12.75">
      <c r="E76" s="57"/>
    </row>
  </sheetData>
  <mergeCells count="2">
    <mergeCell ref="B4:E5"/>
    <mergeCell ref="B32:E33"/>
  </mergeCells>
  <printOptions/>
  <pageMargins left="0.5" right="0.5" top="0.5" bottom="0.5" header="0.5" footer="0.5"/>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dc:creator>
  <cp:keywords/>
  <dc:description/>
  <cp:lastModifiedBy> </cp:lastModifiedBy>
  <cp:lastPrinted>2005-11-17T09:08:17Z</cp:lastPrinted>
  <dcterms:created xsi:type="dcterms:W3CDTF">2003-05-25T08:58:51Z</dcterms:created>
  <dcterms:modified xsi:type="dcterms:W3CDTF">2005-11-17T09:35:13Z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